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60" windowHeight="8520" activeTab="1"/>
  </bookViews>
  <sheets>
    <sheet name="All stats" sheetId="1" r:id="rId1"/>
    <sheet name="All sets" sheetId="4" r:id="rId2"/>
    <sheet name="ACF Fall" sheetId="14" r:id="rId3"/>
    <sheet name="BDAT" sheetId="7" r:id="rId4"/>
    <sheet name="DAFT" sheetId="15" r:id="rId5"/>
    <sheet name="FKT" sheetId="8" r:id="rId6"/>
    <sheet name="HFT" sheetId="16" r:id="rId7"/>
    <sheet name="HT22" sheetId="2" r:id="rId8"/>
    <sheet name="IS103A" sheetId="9" r:id="rId9"/>
    <sheet name="IS107" sheetId="3" r:id="rId10"/>
    <sheet name="IS108A" sheetId="10" r:id="rId11"/>
    <sheet name="IS109" sheetId="11" r:id="rId12"/>
    <sheet name="IS110A" sheetId="12" r:id="rId13"/>
    <sheet name="MN Novice" sheetId="13" r:id="rId14"/>
    <sheet name="OLEFIN" sheetId="5" r:id="rId15"/>
    <sheet name="Sheet1" sheetId="17" r:id="rId16"/>
  </sheets>
  <definedNames>
    <definedName name="_xlnm._FilterDatabase" localSheetId="0" hidden="1">'All stats'!$C$1:$C$452</definedName>
  </definedNames>
  <calcPr calcId="125725"/>
</workbook>
</file>

<file path=xl/calcChain.xml><?xml version="1.0" encoding="utf-8"?>
<calcChain xmlns="http://schemas.openxmlformats.org/spreadsheetml/2006/main">
  <c r="F105" i="12"/>
  <c r="F104"/>
  <c r="F103"/>
  <c r="F102"/>
  <c r="F1077" i="1"/>
  <c r="F1076"/>
  <c r="F1075"/>
  <c r="F1074"/>
  <c r="F292" i="11"/>
  <c r="F291"/>
  <c r="F290"/>
  <c r="F286"/>
  <c r="F285"/>
  <c r="F283"/>
  <c r="F282"/>
  <c r="F281"/>
  <c r="F280"/>
  <c r="F279"/>
  <c r="F276"/>
  <c r="F275"/>
  <c r="F274"/>
  <c r="F273"/>
  <c r="F272"/>
  <c r="F271"/>
  <c r="F270"/>
  <c r="F268"/>
  <c r="F267"/>
  <c r="F266"/>
  <c r="F265"/>
  <c r="F264"/>
  <c r="F263"/>
  <c r="F262"/>
  <c r="F1069" i="1"/>
  <c r="F1068"/>
  <c r="F1067"/>
  <c r="F1063"/>
  <c r="F1062"/>
  <c r="F1060"/>
  <c r="F1059"/>
  <c r="F1058"/>
  <c r="F1057"/>
  <c r="F1056"/>
  <c r="F1053"/>
  <c r="F1052"/>
  <c r="F1051"/>
  <c r="F1050"/>
  <c r="F1049"/>
  <c r="F1048"/>
  <c r="F1047"/>
  <c r="F1045"/>
  <c r="F1044"/>
  <c r="F1043"/>
  <c r="F1042"/>
  <c r="F1041"/>
  <c r="F1040"/>
  <c r="F1039"/>
  <c r="F194" i="3"/>
  <c r="F191"/>
  <c r="F190"/>
  <c r="F187"/>
  <c r="F1029" i="1"/>
  <c r="F1026"/>
  <c r="F1025"/>
  <c r="F1022"/>
  <c r="F1021"/>
  <c r="F1019"/>
  <c r="F1018"/>
  <c r="F1017"/>
  <c r="F1016"/>
  <c r="F950"/>
  <c r="F146" i="11"/>
  <c r="F148"/>
  <c r="F149"/>
  <c r="F151"/>
  <c r="F152"/>
  <c r="F153"/>
  <c r="F154"/>
  <c r="F155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1"/>
  <c r="F183"/>
  <c r="F184"/>
  <c r="F185"/>
  <c r="F187"/>
  <c r="F949" i="1"/>
  <c r="F947"/>
  <c r="F946"/>
  <c r="F945"/>
  <c r="F943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7"/>
  <c r="F916"/>
  <c r="F915"/>
  <c r="F914"/>
  <c r="F913"/>
  <c r="F911"/>
  <c r="F910"/>
  <c r="F908"/>
  <c r="F84" i="12"/>
  <c r="F83"/>
  <c r="F82"/>
  <c r="F890" i="1"/>
  <c r="F889"/>
  <c r="F888"/>
  <c r="G44" i="17"/>
  <c r="F44"/>
  <c r="G42"/>
  <c r="F42"/>
  <c r="G40"/>
  <c r="F40"/>
  <c r="G38"/>
  <c r="F38"/>
  <c r="G36"/>
  <c r="F36"/>
  <c r="G34"/>
  <c r="F34"/>
  <c r="G32"/>
  <c r="F32"/>
  <c r="G30"/>
  <c r="F30"/>
  <c r="G28"/>
  <c r="F28"/>
  <c r="G26"/>
  <c r="F26"/>
  <c r="G24"/>
  <c r="F24"/>
  <c r="G22"/>
  <c r="F22"/>
  <c r="G20"/>
  <c r="F20"/>
  <c r="G18"/>
  <c r="F18"/>
  <c r="G16"/>
  <c r="F16"/>
  <c r="G14"/>
  <c r="F14"/>
  <c r="G12"/>
  <c r="F12"/>
  <c r="G10"/>
  <c r="F10"/>
  <c r="G8"/>
  <c r="F8"/>
  <c r="G6"/>
  <c r="F6"/>
  <c r="G4"/>
  <c r="F4"/>
  <c r="G2"/>
  <c r="F2"/>
  <c r="F81" i="12"/>
  <c r="F80"/>
  <c r="F79"/>
  <c r="F76"/>
  <c r="F75"/>
  <c r="F74"/>
  <c r="F72"/>
  <c r="F71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37"/>
  <c r="F36"/>
  <c r="F35"/>
  <c r="F34"/>
  <c r="F33"/>
  <c r="F32"/>
  <c r="F31"/>
  <c r="F30"/>
  <c r="F29"/>
  <c r="F28"/>
  <c r="F27"/>
  <c r="F26"/>
  <c r="F25"/>
  <c r="F24"/>
  <c r="F23"/>
  <c r="F22"/>
  <c r="F133" i="11"/>
  <c r="F132"/>
  <c r="F131"/>
  <c r="F130"/>
  <c r="F129"/>
  <c r="F128"/>
  <c r="F127"/>
  <c r="F125"/>
  <c r="F124"/>
  <c r="F119"/>
  <c r="F117"/>
  <c r="F116"/>
  <c r="F100"/>
  <c r="F99"/>
  <c r="F98"/>
  <c r="F97"/>
  <c r="F94"/>
  <c r="F93"/>
  <c r="F90"/>
  <c r="F89"/>
  <c r="F88"/>
  <c r="F80"/>
  <c r="F79"/>
  <c r="F75"/>
  <c r="F74"/>
  <c r="F71"/>
  <c r="F70"/>
  <c r="F69"/>
  <c r="F68"/>
  <c r="F66"/>
  <c r="F61"/>
  <c r="F59"/>
  <c r="F58"/>
  <c r="F57"/>
  <c r="F54"/>
  <c r="F53"/>
  <c r="F52"/>
  <c r="F51"/>
  <c r="F49"/>
  <c r="F48"/>
  <c r="F47"/>
  <c r="F46"/>
  <c r="F45"/>
  <c r="F44"/>
  <c r="F43"/>
  <c r="F42"/>
  <c r="F41"/>
  <c r="F39"/>
  <c r="F38"/>
  <c r="F37"/>
  <c r="F36"/>
  <c r="F35"/>
  <c r="F33"/>
  <c r="F32"/>
  <c r="F31"/>
  <c r="F30"/>
  <c r="F29"/>
  <c r="F28"/>
  <c r="F27"/>
  <c r="F26"/>
  <c r="F25"/>
  <c r="F23"/>
  <c r="F21"/>
  <c r="F20"/>
  <c r="F18"/>
  <c r="F17"/>
  <c r="F16"/>
  <c r="F15"/>
  <c r="F14"/>
  <c r="F13"/>
  <c r="F12"/>
  <c r="F11"/>
  <c r="F10"/>
  <c r="F9"/>
  <c r="F8"/>
  <c r="F7"/>
  <c r="F6"/>
  <c r="F5"/>
  <c r="F4"/>
  <c r="F3"/>
  <c r="F2"/>
  <c r="F103" i="10"/>
  <c r="F101"/>
  <c r="F100"/>
  <c r="F99"/>
  <c r="F98"/>
  <c r="F96"/>
  <c r="F95"/>
  <c r="F94"/>
  <c r="F93"/>
  <c r="F92"/>
  <c r="F91"/>
  <c r="F90"/>
  <c r="F89"/>
  <c r="F88"/>
  <c r="F87"/>
  <c r="F86"/>
  <c r="F85"/>
  <c r="F84"/>
  <c r="F83"/>
  <c r="F82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39"/>
  <c r="F36"/>
  <c r="F33"/>
  <c r="F30"/>
  <c r="F29"/>
  <c r="F28"/>
  <c r="F27"/>
  <c r="F26"/>
  <c r="F25"/>
  <c r="F24"/>
  <c r="F23"/>
  <c r="F22"/>
  <c r="F21"/>
  <c r="F20"/>
  <c r="F18"/>
  <c r="F17"/>
  <c r="F16"/>
  <c r="F15"/>
  <c r="F14"/>
  <c r="F13"/>
  <c r="F9"/>
  <c r="F7"/>
  <c r="F6"/>
  <c r="F5"/>
  <c r="F180" i="3"/>
  <c r="F178"/>
  <c r="F177"/>
  <c r="F174"/>
  <c r="F173"/>
  <c r="F170"/>
  <c r="F169"/>
  <c r="F168"/>
  <c r="F167"/>
  <c r="F166"/>
  <c r="F162"/>
  <c r="F161"/>
  <c r="F160"/>
  <c r="F156"/>
  <c r="F153"/>
  <c r="F151"/>
  <c r="F149"/>
  <c r="F148"/>
  <c r="F145"/>
  <c r="F144"/>
  <c r="F143"/>
  <c r="F142"/>
  <c r="F140"/>
  <c r="F139"/>
  <c r="F138"/>
  <c r="F137"/>
  <c r="F136"/>
  <c r="F134"/>
  <c r="F130"/>
  <c r="F126"/>
  <c r="F125"/>
  <c r="E124"/>
  <c r="D124"/>
  <c r="F114"/>
  <c r="F113"/>
  <c r="F111"/>
  <c r="F110"/>
  <c r="F109"/>
  <c r="F108"/>
  <c r="F102"/>
  <c r="F101"/>
  <c r="F97"/>
  <c r="F96"/>
  <c r="F94"/>
  <c r="F93"/>
  <c r="F92"/>
  <c r="F87"/>
  <c r="F85"/>
  <c r="F84"/>
  <c r="F83"/>
  <c r="F82"/>
  <c r="F80"/>
  <c r="F79"/>
  <c r="F78"/>
  <c r="F77"/>
  <c r="F76"/>
  <c r="F75"/>
  <c r="F73"/>
  <c r="F71"/>
  <c r="F67"/>
  <c r="F66"/>
  <c r="F60"/>
  <c r="F58"/>
  <c r="F56"/>
  <c r="F55"/>
  <c r="F54"/>
  <c r="F52"/>
  <c r="F51"/>
  <c r="F49"/>
  <c r="F48"/>
  <c r="F47"/>
  <c r="F46"/>
  <c r="F44"/>
  <c r="F43"/>
  <c r="F42"/>
  <c r="E41"/>
  <c r="D41"/>
  <c r="F38"/>
  <c r="F37"/>
  <c r="F36"/>
  <c r="F35"/>
  <c r="F34"/>
  <c r="F33"/>
  <c r="F32"/>
  <c r="F31"/>
  <c r="F30"/>
  <c r="F29"/>
  <c r="F28"/>
  <c r="F25"/>
  <c r="F24"/>
  <c r="F23"/>
  <c r="F22"/>
  <c r="F21"/>
  <c r="F20"/>
  <c r="F19"/>
  <c r="F18"/>
  <c r="E18"/>
  <c r="D18"/>
  <c r="F16"/>
  <c r="F15"/>
  <c r="F12"/>
  <c r="F11"/>
  <c r="F9"/>
  <c r="F7"/>
  <c r="F6"/>
  <c r="F5"/>
  <c r="F3"/>
  <c r="F2"/>
  <c r="F78" i="2"/>
  <c r="F77"/>
  <c r="F76"/>
  <c r="F75"/>
  <c r="F74"/>
  <c r="F73"/>
  <c r="F72"/>
  <c r="F71"/>
  <c r="F70"/>
  <c r="F69"/>
  <c r="F68"/>
  <c r="F67"/>
  <c r="F66"/>
  <c r="F65"/>
  <c r="F62"/>
  <c r="F61"/>
  <c r="F60"/>
  <c r="F59"/>
  <c r="F58"/>
  <c r="F57"/>
  <c r="F56"/>
  <c r="F55"/>
  <c r="F52"/>
  <c r="F51"/>
  <c r="F49"/>
  <c r="F48"/>
  <c r="F47"/>
  <c r="F46"/>
  <c r="F45"/>
  <c r="F44"/>
  <c r="F43"/>
  <c r="F42"/>
  <c r="F40"/>
  <c r="F39"/>
  <c r="F37"/>
  <c r="F35"/>
  <c r="F30"/>
  <c r="F29"/>
  <c r="F28"/>
  <c r="F27"/>
  <c r="F22"/>
  <c r="F18"/>
  <c r="F16"/>
  <c r="F15"/>
  <c r="F13"/>
  <c r="F9"/>
  <c r="F8"/>
  <c r="F6"/>
  <c r="F4"/>
  <c r="F3"/>
  <c r="F9" i="4"/>
  <c r="F8"/>
  <c r="F7"/>
  <c r="F6"/>
  <c r="F5"/>
  <c r="F4"/>
  <c r="F3"/>
  <c r="F2"/>
  <c r="F14" i="15"/>
  <c r="F13"/>
  <c r="F12"/>
  <c r="F11"/>
  <c r="F10"/>
  <c r="F9"/>
  <c r="F8"/>
  <c r="F7"/>
  <c r="F6"/>
  <c r="F5"/>
  <c r="F4"/>
  <c r="F3"/>
  <c r="F2"/>
  <c r="D9" i="4"/>
  <c r="D8"/>
  <c r="D7"/>
  <c r="D6"/>
  <c r="D5"/>
  <c r="D4"/>
  <c r="D3"/>
  <c r="D2"/>
  <c r="F34" i="7"/>
  <c r="F30"/>
  <c r="F29"/>
  <c r="F28"/>
  <c r="F27"/>
  <c r="F26"/>
  <c r="F25"/>
  <c r="F23"/>
  <c r="F22"/>
  <c r="F21"/>
  <c r="F20"/>
  <c r="F19"/>
  <c r="F18"/>
  <c r="F17"/>
  <c r="F16"/>
  <c r="F15"/>
  <c r="F14"/>
  <c r="F13"/>
  <c r="F12"/>
  <c r="F10"/>
  <c r="F9"/>
  <c r="F8"/>
  <c r="F7"/>
  <c r="F6"/>
  <c r="F5"/>
  <c r="F4"/>
  <c r="F3"/>
  <c r="F2"/>
  <c r="B9" i="4"/>
  <c r="B8"/>
  <c r="B7"/>
  <c r="B6"/>
  <c r="B5"/>
  <c r="B4"/>
  <c r="B3"/>
  <c r="B2"/>
  <c r="C9"/>
  <c r="C8"/>
  <c r="C7"/>
  <c r="C6"/>
  <c r="C5"/>
  <c r="C4"/>
  <c r="C3"/>
  <c r="C2"/>
  <c r="E22" i="14"/>
  <c r="D22"/>
  <c r="E265" i="1"/>
  <c r="D265"/>
  <c r="F619"/>
  <c r="F759"/>
  <c r="F382"/>
  <c r="F353"/>
  <c r="F324"/>
  <c r="F185"/>
  <c r="F384"/>
  <c r="F266"/>
  <c r="F205"/>
  <c r="F56"/>
  <c r="F23"/>
  <c r="F19"/>
  <c r="F43"/>
  <c r="F812"/>
  <c r="F829"/>
  <c r="F798"/>
  <c r="F778"/>
  <c r="F760"/>
  <c r="F773"/>
  <c r="F768"/>
  <c r="F595"/>
  <c r="F594"/>
  <c r="F388"/>
  <c r="F219"/>
  <c r="F166"/>
  <c r="F624"/>
  <c r="F787"/>
  <c r="F599"/>
  <c r="F544"/>
  <c r="F576"/>
  <c r="F725"/>
  <c r="F533"/>
  <c r="F492"/>
  <c r="F651"/>
  <c r="F670"/>
  <c r="F681"/>
  <c r="F449"/>
  <c r="F367"/>
  <c r="F183"/>
  <c r="F415"/>
  <c r="F332"/>
  <c r="F51"/>
  <c r="F807"/>
  <c r="F359"/>
  <c r="F560"/>
  <c r="F63"/>
  <c r="F103"/>
  <c r="F22"/>
  <c r="F616"/>
  <c r="F207"/>
  <c r="F70"/>
  <c r="F433"/>
  <c r="F37"/>
  <c r="F12"/>
  <c r="F806"/>
  <c r="F761"/>
  <c r="F55"/>
  <c r="F24"/>
  <c r="F243"/>
  <c r="F469"/>
  <c r="F437"/>
  <c r="F226"/>
  <c r="F203"/>
  <c r="F7"/>
  <c r="F727"/>
  <c r="F493"/>
  <c r="F781"/>
  <c r="F552"/>
  <c r="F743"/>
  <c r="F541"/>
  <c r="F521"/>
  <c r="F429"/>
  <c r="F403"/>
  <c r="F799"/>
  <c r="F620"/>
  <c r="F668"/>
  <c r="F425"/>
  <c r="F393"/>
  <c r="F454"/>
  <c r="F747"/>
  <c r="F649"/>
  <c r="F440"/>
  <c r="F535"/>
  <c r="F386"/>
  <c r="F408"/>
  <c r="F337"/>
  <c r="F426"/>
  <c r="F159"/>
  <c r="F247"/>
  <c r="F327"/>
  <c r="F451"/>
  <c r="F197"/>
  <c r="F329"/>
  <c r="F475"/>
  <c r="F161"/>
  <c r="F275"/>
  <c r="F140"/>
  <c r="F132"/>
  <c r="F97"/>
  <c r="F127"/>
  <c r="F95"/>
  <c r="F44"/>
  <c r="F763"/>
  <c r="F485"/>
  <c r="F645"/>
  <c r="F481"/>
  <c r="F385"/>
  <c r="F720"/>
  <c r="F418"/>
  <c r="F221"/>
  <c r="F290"/>
  <c r="F198"/>
  <c r="F195"/>
  <c r="F514"/>
  <c r="F463"/>
  <c r="F180"/>
  <c r="F229"/>
  <c r="F118"/>
  <c r="F476"/>
  <c r="F472"/>
  <c r="F135"/>
  <c r="F504"/>
  <c r="F72"/>
  <c r="F181"/>
  <c r="F58"/>
  <c r="F98"/>
  <c r="F470"/>
  <c r="F508"/>
  <c r="F306"/>
  <c r="F278"/>
  <c r="F523"/>
  <c r="F462"/>
  <c r="F246"/>
  <c r="F414"/>
  <c r="F399"/>
  <c r="F162"/>
  <c r="F361"/>
  <c r="F202"/>
  <c r="F78"/>
  <c r="F139"/>
  <c r="F738"/>
  <c r="F567"/>
  <c r="F417"/>
  <c r="F356"/>
  <c r="F366"/>
  <c r="F60"/>
  <c r="F791"/>
  <c r="F709"/>
  <c r="F592"/>
  <c r="F662"/>
  <c r="F215"/>
  <c r="F220"/>
  <c r="F250"/>
  <c r="F815"/>
  <c r="F680"/>
  <c r="F413"/>
  <c r="F802"/>
  <c r="F744"/>
  <c r="F518"/>
  <c r="F378"/>
  <c r="M9" i="4"/>
  <c r="M8"/>
  <c r="M7"/>
  <c r="M6"/>
  <c r="M5"/>
  <c r="M4"/>
  <c r="M3"/>
  <c r="M2"/>
  <c r="K9"/>
  <c r="K8"/>
  <c r="K7"/>
  <c r="K6"/>
  <c r="K5"/>
  <c r="K4"/>
  <c r="K3"/>
  <c r="K2"/>
  <c r="L9"/>
  <c r="L8"/>
  <c r="L7"/>
  <c r="L6"/>
  <c r="L5"/>
  <c r="L4"/>
  <c r="L3"/>
  <c r="L2"/>
  <c r="J9"/>
  <c r="J8"/>
  <c r="J7"/>
  <c r="J6"/>
  <c r="J5"/>
  <c r="J4"/>
  <c r="J3"/>
  <c r="J2"/>
  <c r="H9"/>
  <c r="H8"/>
  <c r="H7"/>
  <c r="H6"/>
  <c r="H5"/>
  <c r="H4"/>
  <c r="H3"/>
  <c r="H2"/>
  <c r="E9"/>
  <c r="E8"/>
  <c r="E7"/>
  <c r="E6"/>
  <c r="E5"/>
  <c r="E4"/>
  <c r="E3"/>
  <c r="E2"/>
  <c r="G2"/>
  <c r="F15" i="9"/>
  <c r="F14"/>
  <c r="F13"/>
  <c r="F11"/>
  <c r="F10"/>
  <c r="F7"/>
  <c r="F6"/>
  <c r="F5"/>
  <c r="F4"/>
  <c r="F3"/>
  <c r="F2"/>
  <c r="F702" i="1"/>
  <c r="F615"/>
  <c r="F459"/>
  <c r="F609"/>
  <c r="F214"/>
  <c r="F736"/>
  <c r="F206"/>
  <c r="F111"/>
  <c r="F105"/>
  <c r="F728"/>
  <c r="F578"/>
  <c r="F444"/>
  <c r="F397"/>
  <c r="F416"/>
  <c r="F526"/>
  <c r="F345"/>
  <c r="F442"/>
  <c r="F562"/>
  <c r="F622"/>
  <c r="F621"/>
  <c r="F404"/>
  <c r="F277"/>
  <c r="F808"/>
  <c r="F669"/>
  <c r="F693"/>
  <c r="F722"/>
  <c r="F685"/>
  <c r="F375"/>
  <c r="F452"/>
  <c r="F101"/>
  <c r="F788"/>
  <c r="F742"/>
  <c r="F751"/>
  <c r="F633"/>
  <c r="F625"/>
  <c r="F630"/>
  <c r="F542"/>
  <c r="F434"/>
  <c r="F623"/>
  <c r="F561"/>
  <c r="F613"/>
  <c r="F317"/>
  <c r="F394"/>
  <c r="F311"/>
  <c r="F190"/>
  <c r="F168"/>
  <c r="F614"/>
  <c r="F661"/>
  <c r="F700"/>
  <c r="F676"/>
  <c r="F450"/>
  <c r="F233"/>
  <c r="F108"/>
  <c r="F109"/>
  <c r="F85"/>
  <c r="F34"/>
  <c r="F755"/>
  <c r="F713"/>
  <c r="F582"/>
  <c r="F515"/>
  <c r="F435"/>
  <c r="F369"/>
  <c r="F409"/>
  <c r="F196"/>
  <c r="F29"/>
  <c r="F774"/>
  <c r="F644"/>
  <c r="F650"/>
  <c r="F271"/>
  <c r="F167"/>
  <c r="F113"/>
  <c r="F795"/>
  <c r="F568"/>
  <c r="F411"/>
  <c r="F453"/>
  <c r="F165"/>
  <c r="F256"/>
  <c r="F805"/>
  <c r="F656"/>
  <c r="F654"/>
  <c r="F566"/>
  <c r="F593"/>
  <c r="F387"/>
  <c r="F147"/>
  <c r="F114"/>
  <c r="F825"/>
  <c r="F721"/>
  <c r="F801"/>
  <c r="F484"/>
  <c r="F643"/>
  <c r="F288"/>
  <c r="F192"/>
  <c r="F164"/>
  <c r="F809"/>
  <c r="F789"/>
  <c r="F746"/>
  <c r="F687"/>
  <c r="F455"/>
  <c r="F319"/>
  <c r="F25"/>
  <c r="F704"/>
  <c r="F546"/>
  <c r="F350"/>
  <c r="F191"/>
  <c r="F89"/>
  <c r="F13"/>
  <c r="F509"/>
  <c r="F443"/>
  <c r="F240"/>
  <c r="F249"/>
  <c r="F40"/>
  <c r="F210"/>
  <c r="F130"/>
  <c r="F174"/>
  <c r="F112"/>
  <c r="F522"/>
  <c r="F673"/>
  <c r="F712"/>
  <c r="F653"/>
  <c r="F474"/>
  <c r="F683"/>
  <c r="F587"/>
  <c r="F499"/>
  <c r="F321"/>
  <c r="F193"/>
  <c r="F223"/>
  <c r="F213"/>
  <c r="F123"/>
  <c r="F128"/>
  <c r="F122"/>
  <c r="F490"/>
  <c r="F478"/>
  <c r="F512"/>
  <c r="F270"/>
  <c r="F553"/>
  <c r="F396"/>
  <c r="F237"/>
  <c r="F341"/>
  <c r="F234"/>
  <c r="F267"/>
  <c r="F458"/>
  <c r="F148"/>
  <c r="F131"/>
  <c r="F144"/>
  <c r="F745"/>
  <c r="F711"/>
  <c r="F731"/>
  <c r="F565"/>
  <c r="F707"/>
  <c r="F737"/>
  <c r="F590"/>
  <c r="F420"/>
  <c r="F784"/>
  <c r="F724"/>
  <c r="F617"/>
  <c r="F489"/>
  <c r="F810"/>
  <c r="F726"/>
  <c r="F730"/>
  <c r="F461"/>
  <c r="F655"/>
  <c r="E652"/>
  <c r="D652"/>
  <c r="F315"/>
  <c r="F340"/>
  <c r="F428"/>
  <c r="F176"/>
  <c r="E248"/>
  <c r="D248"/>
  <c r="F227"/>
  <c r="F94"/>
  <c r="F87"/>
  <c r="F120"/>
  <c r="E120"/>
  <c r="D120"/>
  <c r="F379"/>
  <c r="F187"/>
  <c r="F59"/>
  <c r="N9" i="4"/>
  <c r="N8"/>
  <c r="N7"/>
  <c r="N6"/>
  <c r="N5"/>
  <c r="N4"/>
  <c r="N3"/>
  <c r="N2"/>
  <c r="F611" i="1"/>
  <c r="F520"/>
  <c r="F486"/>
  <c r="F488"/>
  <c r="F260"/>
  <c r="F170"/>
  <c r="F151"/>
  <c r="F308"/>
  <c r="F276"/>
  <c r="F281"/>
  <c r="F136"/>
  <c r="F483"/>
  <c r="F391"/>
  <c r="F42"/>
  <c r="I9" i="4"/>
  <c r="I8"/>
  <c r="I7"/>
  <c r="I6"/>
  <c r="I5"/>
  <c r="I4"/>
  <c r="I3"/>
  <c r="G9"/>
  <c r="G8"/>
  <c r="G7"/>
  <c r="G6"/>
  <c r="G5"/>
  <c r="G4"/>
  <c r="G3"/>
  <c r="I2"/>
  <c r="F748" i="1"/>
  <c r="F606"/>
  <c r="F516"/>
  <c r="F446"/>
  <c r="F477"/>
  <c r="F304"/>
  <c r="F460"/>
  <c r="F401"/>
  <c r="F172"/>
  <c r="F295"/>
  <c r="F575"/>
  <c r="F368"/>
  <c r="F255"/>
  <c r="F137"/>
  <c r="F597"/>
  <c r="F389"/>
  <c r="F96"/>
  <c r="F62"/>
  <c r="F723"/>
  <c r="F701"/>
  <c r="F494"/>
  <c r="F362"/>
  <c r="F106"/>
  <c r="F82"/>
  <c r="F827"/>
  <c r="F694"/>
  <c r="F710"/>
  <c r="F605"/>
  <c r="F548"/>
  <c r="F294"/>
  <c r="F570"/>
  <c r="F495"/>
  <c r="F410"/>
  <c r="F287"/>
  <c r="F224"/>
  <c r="F92"/>
  <c r="F175"/>
  <c r="F262"/>
  <c r="F73"/>
  <c r="F67"/>
  <c r="F107"/>
  <c r="F76"/>
  <c r="F604"/>
  <c r="F547"/>
  <c r="F307"/>
  <c r="F153"/>
  <c r="F497"/>
  <c r="F441"/>
  <c r="F534"/>
  <c r="F291"/>
  <c r="F299"/>
  <c r="F253"/>
</calcChain>
</file>

<file path=xl/sharedStrings.xml><?xml version="1.0" encoding="utf-8"?>
<sst xmlns="http://schemas.openxmlformats.org/spreadsheetml/2006/main" count="7050" uniqueCount="1005">
  <si>
    <t>Team</t>
  </si>
  <si>
    <t>Tourney</t>
  </si>
  <si>
    <t>Set</t>
  </si>
  <si>
    <t>PPG</t>
  </si>
  <si>
    <t>PPB</t>
  </si>
  <si>
    <t>15PG</t>
  </si>
  <si>
    <t>DAR High School Opener</t>
  </si>
  <si>
    <t>JP II Catholic A</t>
  </si>
  <si>
    <t>Hume-Fogg A</t>
  </si>
  <si>
    <t>Gadsden City A</t>
  </si>
  <si>
    <t>Lincoln Co A</t>
  </si>
  <si>
    <t>DAR A</t>
  </si>
  <si>
    <t>Ezell-Hardling B</t>
  </si>
  <si>
    <t>Ezell-Harding A</t>
  </si>
  <si>
    <t>Hoover Black</t>
  </si>
  <si>
    <t>JP II Catholic B</t>
  </si>
  <si>
    <t>Columbia A</t>
  </si>
  <si>
    <t>Dade County A</t>
  </si>
  <si>
    <t>Lincoln Co B</t>
  </si>
  <si>
    <t>IS107</t>
  </si>
  <si>
    <t>GDS A</t>
  </si>
  <si>
    <t>RM A</t>
  </si>
  <si>
    <t>Blair</t>
  </si>
  <si>
    <t>St. Josephs A</t>
  </si>
  <si>
    <t>Whitman</t>
  </si>
  <si>
    <t>St. Anselms</t>
  </si>
  <si>
    <t>RM B</t>
  </si>
  <si>
    <t>Longfellow</t>
  </si>
  <si>
    <t>Centennial A</t>
  </si>
  <si>
    <t>Centennial B</t>
  </si>
  <si>
    <t>Caesar Rodney</t>
  </si>
  <si>
    <t>Gonzaga</t>
  </si>
  <si>
    <t>St Josephs B</t>
  </si>
  <si>
    <t>GDS B</t>
  </si>
  <si>
    <t>Centennial C</t>
  </si>
  <si>
    <t>Centennial D</t>
  </si>
  <si>
    <t>Elizabeth Seton</t>
  </si>
  <si>
    <t>Maryland Fall HS Tournament</t>
  </si>
  <si>
    <t>MN Novice</t>
  </si>
  <si>
    <t>Russellville A</t>
  </si>
  <si>
    <t>Conway Christian A</t>
  </si>
  <si>
    <t>Bauxite B</t>
  </si>
  <si>
    <t>Gurdon B</t>
  </si>
  <si>
    <t>Harding Kickoff Tournament</t>
  </si>
  <si>
    <t>Fort Smith B</t>
  </si>
  <si>
    <t>Gurdon A</t>
  </si>
  <si>
    <t>Russellville B</t>
  </si>
  <si>
    <t>Conway Christian B</t>
  </si>
  <si>
    <t>Little Rock Central B</t>
  </si>
  <si>
    <t>Episcopal A</t>
  </si>
  <si>
    <t>HOUSE</t>
  </si>
  <si>
    <t>Benton B</t>
  </si>
  <si>
    <t>Parkview</t>
  </si>
  <si>
    <t>Conway A</t>
  </si>
  <si>
    <t>Benton A</t>
  </si>
  <si>
    <t>White Station A</t>
  </si>
  <si>
    <t>Little Rock Central A</t>
  </si>
  <si>
    <t>Fort Smith A</t>
  </si>
  <si>
    <t>Rogers</t>
  </si>
  <si>
    <t>Bauxite A</t>
  </si>
  <si>
    <t>White Station B</t>
  </si>
  <si>
    <t>Conway B</t>
  </si>
  <si>
    <t>Episcopal B</t>
  </si>
  <si>
    <t>Fort Smith C</t>
  </si>
  <si>
    <t>n/a</t>
  </si>
  <si>
    <t>UCLA TWAIN</t>
  </si>
  <si>
    <t>Arcadia A</t>
  </si>
  <si>
    <t>Rancho Bernardo A</t>
  </si>
  <si>
    <t>Santa Monica B</t>
  </si>
  <si>
    <t>Irvine</t>
  </si>
  <si>
    <t>Arcadia D</t>
  </si>
  <si>
    <t>Torrey Pines B</t>
  </si>
  <si>
    <t>Arcadia E</t>
  </si>
  <si>
    <t>Santa Monica C</t>
  </si>
  <si>
    <t>Arcadia B</t>
  </si>
  <si>
    <t>Torrey Pines A</t>
  </si>
  <si>
    <t>Santa Monica A</t>
  </si>
  <si>
    <t>Westview</t>
  </si>
  <si>
    <t>Rancho Bernardo C</t>
  </si>
  <si>
    <t>Arcadia C</t>
  </si>
  <si>
    <t>Arcadia F</t>
  </si>
  <si>
    <t>Rancho Bernardo B</t>
  </si>
  <si>
    <t>Tar Heel Cup 2011</t>
  </si>
  <si>
    <t>HT22</t>
  </si>
  <si>
    <t>EC Guilford A</t>
  </si>
  <si>
    <t>East Chapel Hill A</t>
  </si>
  <si>
    <t>Chapel Hill</t>
  </si>
  <si>
    <t>Thomas Jefferson A</t>
  </si>
  <si>
    <t>Raleigh Charter C</t>
  </si>
  <si>
    <t>Enloe B</t>
  </si>
  <si>
    <t>Enloe A</t>
  </si>
  <si>
    <t>Raleigh Charter A</t>
  </si>
  <si>
    <t>NCSSM B</t>
  </si>
  <si>
    <t>EC Guilford C</t>
  </si>
  <si>
    <t>East Chapel Hill B</t>
  </si>
  <si>
    <t>NCSSM A</t>
  </si>
  <si>
    <t>Raleigh Charter B</t>
  </si>
  <si>
    <t>EC Guilford B</t>
  </si>
  <si>
    <t>Richmond Senior</t>
  </si>
  <si>
    <t>Thomas Jefferson B</t>
  </si>
  <si>
    <t>Dunbar A</t>
  </si>
  <si>
    <t>Oldham County</t>
  </si>
  <si>
    <t>Pikeville</t>
  </si>
  <si>
    <t>Woodford B</t>
  </si>
  <si>
    <t>Simon Kenton</t>
  </si>
  <si>
    <t>Madisonville North Hokins</t>
  </si>
  <si>
    <t>Dunbar C</t>
  </si>
  <si>
    <t>Dunbar B</t>
  </si>
  <si>
    <t>Northmont</t>
  </si>
  <si>
    <t>Daviess County</t>
  </si>
  <si>
    <t>Adair</t>
  </si>
  <si>
    <t>Bethlehem</t>
  </si>
  <si>
    <t>Fleming County</t>
  </si>
  <si>
    <t>Woodford A</t>
  </si>
  <si>
    <t>Danville Fall Tournament</t>
  </si>
  <si>
    <t>L.L. Lewis Cup</t>
  </si>
  <si>
    <t>IS108A</t>
  </si>
  <si>
    <t>Stillwater</t>
  </si>
  <si>
    <t>Edmond Memorial</t>
  </si>
  <si>
    <t>Drummond</t>
  </si>
  <si>
    <t>Kingfisher</t>
  </si>
  <si>
    <t>Edmond Santa Fe</t>
  </si>
  <si>
    <t>Hilldale</t>
  </si>
  <si>
    <t>Kremlin-Hillsdale</t>
  </si>
  <si>
    <t>Tahlequah A</t>
  </si>
  <si>
    <t>Cashion</t>
  </si>
  <si>
    <t>Ponca City</t>
  </si>
  <si>
    <t>Tahlequah B</t>
  </si>
  <si>
    <t>Wagoner</t>
  </si>
  <si>
    <t>Wallace School (TJ)</t>
  </si>
  <si>
    <t>Stat lines</t>
  </si>
  <si>
    <t>Average</t>
  </si>
  <si>
    <t>Median</t>
  </si>
  <si>
    <t>3rd Quartile</t>
  </si>
  <si>
    <t>1st Quartile</t>
  </si>
  <si>
    <t>Standard Deviation</t>
  </si>
  <si>
    <t>Max</t>
  </si>
  <si>
    <t>Min</t>
  </si>
  <si>
    <t>Texas Kickoff Classic</t>
  </si>
  <si>
    <t>Cistercian B</t>
  </si>
  <si>
    <t>Seven Lakes A</t>
  </si>
  <si>
    <t>Cistercian A</t>
  </si>
  <si>
    <t>Temple</t>
  </si>
  <si>
    <t>Westside B</t>
  </si>
  <si>
    <t>Seven Lakes B</t>
  </si>
  <si>
    <t>Bellaire B</t>
  </si>
  <si>
    <t>St. John's C</t>
  </si>
  <si>
    <t>St John's A</t>
  </si>
  <si>
    <t>Bellaire A</t>
  </si>
  <si>
    <t>Kealing A</t>
  </si>
  <si>
    <t>St. Stephens</t>
  </si>
  <si>
    <t>George Ranch</t>
  </si>
  <si>
    <t>Harmony Austin A</t>
  </si>
  <si>
    <t>Harmony Houston</t>
  </si>
  <si>
    <t>Clements A</t>
  </si>
  <si>
    <t>St. John's B</t>
  </si>
  <si>
    <t>Clements C</t>
  </si>
  <si>
    <t>OLEFIN</t>
  </si>
  <si>
    <t>Cave Spring A</t>
  </si>
  <si>
    <t>Clover Hill</t>
  </si>
  <si>
    <t>DCC</t>
  </si>
  <si>
    <t>Marshall</t>
  </si>
  <si>
    <t>Robinson</t>
  </si>
  <si>
    <t>Hylton</t>
  </si>
  <si>
    <t>St. Anselm's</t>
  </si>
  <si>
    <t>State College A</t>
  </si>
  <si>
    <t>Longfellow A</t>
  </si>
  <si>
    <t>Cave Spring B</t>
  </si>
  <si>
    <t>Howard</t>
  </si>
  <si>
    <t>Richard Montgomery</t>
  </si>
  <si>
    <t>St. Joseph's</t>
  </si>
  <si>
    <t>Centennial</t>
  </si>
  <si>
    <t>State College B</t>
  </si>
  <si>
    <t>Longfellow B</t>
  </si>
  <si>
    <t>Centerville FKT</t>
  </si>
  <si>
    <t>FKT</t>
  </si>
  <si>
    <t>Northmont A</t>
  </si>
  <si>
    <t>Miami Valley School A</t>
  </si>
  <si>
    <t>Lakota West A</t>
  </si>
  <si>
    <t>St. Charles B</t>
  </si>
  <si>
    <t>Centerville C</t>
  </si>
  <si>
    <t>Miami East A</t>
  </si>
  <si>
    <t>Sidney B</t>
  </si>
  <si>
    <t>Brookville B</t>
  </si>
  <si>
    <t>Academic Aves</t>
  </si>
  <si>
    <t>Sidney A</t>
  </si>
  <si>
    <t>Carroll Blue</t>
  </si>
  <si>
    <t>Butler A</t>
  </si>
  <si>
    <t>Centerville A</t>
  </si>
  <si>
    <t>St. Charles C</t>
  </si>
  <si>
    <t>Miami Valley School B</t>
  </si>
  <si>
    <t>Lakota West B</t>
  </si>
  <si>
    <t>St. Charles A</t>
  </si>
  <si>
    <t>Tippecanoe</t>
  </si>
  <si>
    <t>Centerville B</t>
  </si>
  <si>
    <t>Carroll Red</t>
  </si>
  <si>
    <t>Brookville A</t>
  </si>
  <si>
    <t>Butler B</t>
  </si>
  <si>
    <t>Northmont B</t>
  </si>
  <si>
    <t>Miami East B</t>
  </si>
  <si>
    <t>PHSAT</t>
  </si>
  <si>
    <t>Hunter A</t>
  </si>
  <si>
    <t>Wissahickon</t>
  </si>
  <si>
    <t>Henderson</t>
  </si>
  <si>
    <t>High Tech</t>
  </si>
  <si>
    <t>Hunter B</t>
  </si>
  <si>
    <t>Millburn A</t>
  </si>
  <si>
    <t>Charter B</t>
  </si>
  <si>
    <t>Great Neck South A</t>
  </si>
  <si>
    <t>Kellenberg A</t>
  </si>
  <si>
    <t>Great Neck South B</t>
  </si>
  <si>
    <t>Livingston B</t>
  </si>
  <si>
    <t>Ridgewood A</t>
  </si>
  <si>
    <t>Bergen A</t>
  </si>
  <si>
    <t>Livingston A</t>
  </si>
  <si>
    <t>Pingry B</t>
  </si>
  <si>
    <t>Biotech A</t>
  </si>
  <si>
    <t>Ridgewood B</t>
  </si>
  <si>
    <t>Ridgewood D</t>
  </si>
  <si>
    <t>Great Neck South C</t>
  </si>
  <si>
    <t>Wilmington Charter A</t>
  </si>
  <si>
    <t>Pingry AA</t>
  </si>
  <si>
    <t>Kellenberg B</t>
  </si>
  <si>
    <t>West Essex A</t>
  </si>
  <si>
    <t>Biotech B</t>
  </si>
  <si>
    <t>Blair C</t>
  </si>
  <si>
    <t>Bergen B</t>
  </si>
  <si>
    <t>Hunter C</t>
  </si>
  <si>
    <t>Colonia</t>
  </si>
  <si>
    <t>Blair B</t>
  </si>
  <si>
    <t>Biotech C</t>
  </si>
  <si>
    <t>Blair A</t>
  </si>
  <si>
    <t>Kellenberg C</t>
  </si>
  <si>
    <t>Monsignor Donovan</t>
  </si>
  <si>
    <t>Pingry C</t>
  </si>
  <si>
    <t>West Essex B</t>
  </si>
  <si>
    <t>Ridgewood C</t>
  </si>
  <si>
    <t>UIUC Earlybird</t>
  </si>
  <si>
    <t>IMSA</t>
  </si>
  <si>
    <t>Rockford Auburn</t>
  </si>
  <si>
    <t>Loyola A</t>
  </si>
  <si>
    <t>Carbondale</t>
  </si>
  <si>
    <t>Latin</t>
  </si>
  <si>
    <t>New Trier</t>
  </si>
  <si>
    <t>Tristan Willey</t>
  </si>
  <si>
    <t>Fenton</t>
  </si>
  <si>
    <t>Rock Bridge A</t>
  </si>
  <si>
    <t>Champaign Centennial</t>
  </si>
  <si>
    <t>St. Ignatius A</t>
  </si>
  <si>
    <t>Loyola B</t>
  </si>
  <si>
    <t>Springfield</t>
  </si>
  <si>
    <t>Wheaton North A</t>
  </si>
  <si>
    <t>Glenwood B</t>
  </si>
  <si>
    <t>Glenwood C</t>
  </si>
  <si>
    <t>Glenwood A</t>
  </si>
  <si>
    <t>Rolling Meadows</t>
  </si>
  <si>
    <t>Rock Bridge B</t>
  </si>
  <si>
    <t>Whitney Young A</t>
  </si>
  <si>
    <t>Wheaton North B</t>
  </si>
  <si>
    <t>Normal Community</t>
  </si>
  <si>
    <t>St. Ignatius B</t>
  </si>
  <si>
    <t>Whitney Young B</t>
  </si>
  <si>
    <t>St. Andrew's</t>
  </si>
  <si>
    <t>Hoover B</t>
  </si>
  <si>
    <t>Hoover A</t>
  </si>
  <si>
    <t>LAMP</t>
  </si>
  <si>
    <t>Hoover C</t>
  </si>
  <si>
    <t>Altamont</t>
  </si>
  <si>
    <t>Hoover D</t>
  </si>
  <si>
    <t>Indian Springs</t>
  </si>
  <si>
    <t>Tuscaloosa Holy Spirit</t>
  </si>
  <si>
    <t>Hoover E</t>
  </si>
  <si>
    <t>Hoover F</t>
  </si>
  <si>
    <t>William Rufus King Memorial</t>
  </si>
  <si>
    <t>Maclay A</t>
  </si>
  <si>
    <t>Eastside A</t>
  </si>
  <si>
    <t>Lawton Chiles B</t>
  </si>
  <si>
    <t>Maclay B</t>
  </si>
  <si>
    <t>Eastside B</t>
  </si>
  <si>
    <t>Lawton Chiles A</t>
  </si>
  <si>
    <t>Leon A</t>
  </si>
  <si>
    <t>Oak Hall</t>
  </si>
  <si>
    <t>Wakulla</t>
  </si>
  <si>
    <t>Lawton Chiles C</t>
  </si>
  <si>
    <t>Leon B</t>
  </si>
  <si>
    <t>Eastside C</t>
  </si>
  <si>
    <t>Branford</t>
  </si>
  <si>
    <t>FSUS</t>
  </si>
  <si>
    <t>Rickards Brain Bowl</t>
  </si>
  <si>
    <t>Quaker Bowl</t>
  </si>
  <si>
    <t>Green Hope A</t>
  </si>
  <si>
    <t>Providence Day A</t>
  </si>
  <si>
    <t>Freedom</t>
  </si>
  <si>
    <t>Carrboro A</t>
  </si>
  <si>
    <t>Raleigh Charter D</t>
  </si>
  <si>
    <t>South Caldwell</t>
  </si>
  <si>
    <t>Providence Day B</t>
  </si>
  <si>
    <t>Grimsley A</t>
  </si>
  <si>
    <t>Carlisle</t>
  </si>
  <si>
    <t>Providence Day C</t>
  </si>
  <si>
    <t>Broughton</t>
  </si>
  <si>
    <t>Richmond</t>
  </si>
  <si>
    <t>Grimsley B</t>
  </si>
  <si>
    <t>Yale FAcT</t>
  </si>
  <si>
    <t>IS110A</t>
  </si>
  <si>
    <t>Half Hollow Hills West A</t>
  </si>
  <si>
    <t>E.O. Smith B</t>
  </si>
  <si>
    <t>Simsbury</t>
  </si>
  <si>
    <t>Terryville</t>
  </si>
  <si>
    <t>Newtown</t>
  </si>
  <si>
    <t>Hingham B</t>
  </si>
  <si>
    <t>Old Saybrook A</t>
  </si>
  <si>
    <t>Suffield A</t>
  </si>
  <si>
    <t>Woodland School B</t>
  </si>
  <si>
    <t>E.O. Smith A</t>
  </si>
  <si>
    <t>Hingham A</t>
  </si>
  <si>
    <t>Cheshire</t>
  </si>
  <si>
    <t>Norwich</t>
  </si>
  <si>
    <t>Half Hollow Hills West B</t>
  </si>
  <si>
    <t>Nathan Hale-Ray</t>
  </si>
  <si>
    <t>Old Saybrook B</t>
  </si>
  <si>
    <t>Suffield B</t>
  </si>
  <si>
    <t>Woodland School A</t>
  </si>
  <si>
    <t>Missouri Fall</t>
  </si>
  <si>
    <t>Ladue A</t>
  </si>
  <si>
    <t>Ladue B</t>
  </si>
  <si>
    <t>Parkway West A</t>
  </si>
  <si>
    <t>Ladue C</t>
  </si>
  <si>
    <t>Liberty</t>
  </si>
  <si>
    <t>North Kansas City</t>
  </si>
  <si>
    <t>Clayton A</t>
  </si>
  <si>
    <t>Ladue E</t>
  </si>
  <si>
    <t>Pilot Grove</t>
  </si>
  <si>
    <t>Hannibal</t>
  </si>
  <si>
    <t>Clayton B</t>
  </si>
  <si>
    <t>Parkway West B</t>
  </si>
  <si>
    <t>Hallsville</t>
  </si>
  <si>
    <t>Jefferson City</t>
  </si>
  <si>
    <t>Lutheran St. Charles</t>
  </si>
  <si>
    <t>Ladue D</t>
  </si>
  <si>
    <t>Kickapoo B</t>
  </si>
  <si>
    <t>Thomas Jefferson</t>
  </si>
  <si>
    <t>Rock Bridge C</t>
  </si>
  <si>
    <t>Kickapoo A</t>
  </si>
  <si>
    <t>Raytown South</t>
  </si>
  <si>
    <t>Tuscumbia A</t>
  </si>
  <si>
    <t>Saint James Academy</t>
  </si>
  <si>
    <t>Rock Bridge D</t>
  </si>
  <si>
    <t>Oakland</t>
  </si>
  <si>
    <t>Villa Duchesne</t>
  </si>
  <si>
    <t>Columbia Independent School</t>
  </si>
  <si>
    <t>Dixon A</t>
  </si>
  <si>
    <t>Dixon B</t>
  </si>
  <si>
    <t>Tuscumbia B</t>
  </si>
  <si>
    <t>South Range Academic Challenge</t>
  </si>
  <si>
    <t>IS103A</t>
  </si>
  <si>
    <t>Solon A</t>
  </si>
  <si>
    <t>Copley B</t>
  </si>
  <si>
    <t>Olmsted Falls B</t>
  </si>
  <si>
    <t>LaBrae</t>
  </si>
  <si>
    <t>Solon C</t>
  </si>
  <si>
    <t>East Palestine</t>
  </si>
  <si>
    <t>Western Reserve</t>
  </si>
  <si>
    <t>Warren G. Harding</t>
  </si>
  <si>
    <t>Copley A</t>
  </si>
  <si>
    <t>Solon B</t>
  </si>
  <si>
    <t>Olmsted Falls C</t>
  </si>
  <si>
    <t>Lowellville</t>
  </si>
  <si>
    <t>TCTC</t>
  </si>
  <si>
    <t>Lisbon</t>
  </si>
  <si>
    <t>LIFT XI</t>
  </si>
  <si>
    <t>IS109</t>
  </si>
  <si>
    <t>St. Joseph A</t>
  </si>
  <si>
    <t>Seton Hall A</t>
  </si>
  <si>
    <t>White Plains A</t>
  </si>
  <si>
    <t>GNS A</t>
  </si>
  <si>
    <t>Ardsley A</t>
  </si>
  <si>
    <t>Ranney A</t>
  </si>
  <si>
    <t>Irvington A</t>
  </si>
  <si>
    <t>White Plains C</t>
  </si>
  <si>
    <t>Charter A</t>
  </si>
  <si>
    <t>St.Joseph B</t>
  </si>
  <si>
    <t>Charter C</t>
  </si>
  <si>
    <t>N Shore A</t>
  </si>
  <si>
    <t>Hunter D</t>
  </si>
  <si>
    <t>Chatham A</t>
  </si>
  <si>
    <t>White Plains B</t>
  </si>
  <si>
    <t>GNS B</t>
  </si>
  <si>
    <t>N Babylon A</t>
  </si>
  <si>
    <t>Millburn B</t>
  </si>
  <si>
    <t>Charter D</t>
  </si>
  <si>
    <t>Ranney B</t>
  </si>
  <si>
    <t>Ardsley B</t>
  </si>
  <si>
    <t>GNS C</t>
  </si>
  <si>
    <t>GNS D</t>
  </si>
  <si>
    <t>N Babylon B</t>
  </si>
  <si>
    <t>Chatham B</t>
  </si>
  <si>
    <t>OLMA A</t>
  </si>
  <si>
    <t>White Plains D</t>
  </si>
  <si>
    <t>Locust Vlly A</t>
  </si>
  <si>
    <t>N Babylon C</t>
  </si>
  <si>
    <t>BDAT</t>
  </si>
  <si>
    <t>Virginia Cav Classic</t>
  </si>
  <si>
    <t>Dorman A</t>
  </si>
  <si>
    <t>Maggie Walker A</t>
  </si>
  <si>
    <t>Blacksburg</t>
  </si>
  <si>
    <t>Hothem/Hariharan High B</t>
  </si>
  <si>
    <t>New Kent A</t>
  </si>
  <si>
    <t>Monticello</t>
  </si>
  <si>
    <t>Cosby B</t>
  </si>
  <si>
    <t>Hothem/Hariharan High A</t>
  </si>
  <si>
    <t>Christiansburg</t>
  </si>
  <si>
    <t>Chattahoochee</t>
  </si>
  <si>
    <t>Dorman B</t>
  </si>
  <si>
    <t>Maggie Walker B</t>
  </si>
  <si>
    <t>Charlottesville</t>
  </si>
  <si>
    <t>Cosby A</t>
  </si>
  <si>
    <t>Freeman</t>
  </si>
  <si>
    <t>New Kent B</t>
  </si>
  <si>
    <t>Tournament of Righteous Justice</t>
  </si>
  <si>
    <t>Byrd</t>
  </si>
  <si>
    <t>Jesuit A</t>
  </si>
  <si>
    <t>Anacoco A</t>
  </si>
  <si>
    <t>ESA A</t>
  </si>
  <si>
    <t>Jesuit B</t>
  </si>
  <si>
    <t>Lafayette</t>
  </si>
  <si>
    <t>St Mary's</t>
  </si>
  <si>
    <t>Ascension</t>
  </si>
  <si>
    <t>Grace Christian A</t>
  </si>
  <si>
    <t>ESA B</t>
  </si>
  <si>
    <t>Chapelle A</t>
  </si>
  <si>
    <t>Anacoco B</t>
  </si>
  <si>
    <t>Grace Christian B</t>
  </si>
  <si>
    <t>Bethel Christian</t>
  </si>
  <si>
    <t>St. Martinville</t>
  </si>
  <si>
    <t>Chapelle B</t>
  </si>
  <si>
    <t>Olmsted Falls A</t>
  </si>
  <si>
    <t>South Range A</t>
  </si>
  <si>
    <t>Brush Varsity B</t>
  </si>
  <si>
    <t>Orange C</t>
  </si>
  <si>
    <t>Padua Franciscan</t>
  </si>
  <si>
    <t>Waynedale</t>
  </si>
  <si>
    <t>Hawken A</t>
  </si>
  <si>
    <t>Beachwood Bison</t>
  </si>
  <si>
    <t>Cloverleaf A</t>
  </si>
  <si>
    <t>North Olmsted</t>
  </si>
  <si>
    <t>Orange B</t>
  </si>
  <si>
    <t>Warren G Harding B</t>
  </si>
  <si>
    <t>Warren G Harding A</t>
  </si>
  <si>
    <t>Hawken B</t>
  </si>
  <si>
    <t>Brush Varsity A</t>
  </si>
  <si>
    <t>Orange A</t>
  </si>
  <si>
    <t>Omsted Falls C</t>
  </si>
  <si>
    <t>Cloverleaf B</t>
  </si>
  <si>
    <t>Olmsted Falls FKT</t>
  </si>
  <si>
    <t>Alma Bryant</t>
  </si>
  <si>
    <t>LAMP A</t>
  </si>
  <si>
    <t>Vestavia</t>
  </si>
  <si>
    <t>Arab B</t>
  </si>
  <si>
    <t>Trinity Presbyterian</t>
  </si>
  <si>
    <t>Gadsden City B</t>
  </si>
  <si>
    <t>Muscle Shoals</t>
  </si>
  <si>
    <t>Hoover Invitational</t>
  </si>
  <si>
    <t>Brookwood B</t>
  </si>
  <si>
    <t>LAMP B</t>
  </si>
  <si>
    <t>Arab A</t>
  </si>
  <si>
    <t>Oak Mountain</t>
  </si>
  <si>
    <t>Russellville</t>
  </si>
  <si>
    <t>Spain Park B</t>
  </si>
  <si>
    <t>Brookwood A</t>
  </si>
  <si>
    <t xml:space="preserve">Norcross </t>
  </si>
  <si>
    <t>Spain Park A</t>
  </si>
  <si>
    <t>JP Catholic II B</t>
  </si>
  <si>
    <t>Covenant Christian Academy</t>
  </si>
  <si>
    <t>Oxford</t>
  </si>
  <si>
    <t>Muscle Shoals B</t>
  </si>
  <si>
    <t>JP Catholic II A</t>
  </si>
  <si>
    <t>ASFA</t>
  </si>
  <si>
    <t>Brindlee Mountain</t>
  </si>
  <si>
    <t>Holy Spirit</t>
  </si>
  <si>
    <t>Sand Rock</t>
  </si>
  <si>
    <t>Chelsea</t>
  </si>
  <si>
    <t>Beauregard High</t>
  </si>
  <si>
    <t>Guilford A</t>
  </si>
  <si>
    <t>Guilford Scarlet</t>
  </si>
  <si>
    <t>Green Hope</t>
  </si>
  <si>
    <t>Guilford Maroon</t>
  </si>
  <si>
    <t>Early College Academy</t>
  </si>
  <si>
    <t>Elon School</t>
  </si>
  <si>
    <t>JoCoMiCo</t>
  </si>
  <si>
    <t>Bonfire of the Manatees</t>
  </si>
  <si>
    <t>Mellon Bowl</t>
  </si>
  <si>
    <t>Bridgeport A</t>
  </si>
  <si>
    <t>Galactic Hero</t>
  </si>
  <si>
    <t>Chartiers Valley A</t>
  </si>
  <si>
    <t>John Marshall A</t>
  </si>
  <si>
    <t>South Range B</t>
  </si>
  <si>
    <t>South Side</t>
  </si>
  <si>
    <t>Bridgeport B</t>
  </si>
  <si>
    <t>John Marshall B</t>
  </si>
  <si>
    <t>Bridgeport C</t>
  </si>
  <si>
    <t>Keystone Oaks B</t>
  </si>
  <si>
    <t>Keystone Oaks A</t>
  </si>
  <si>
    <t>Brashear</t>
  </si>
  <si>
    <t>Keystone Oaks C</t>
  </si>
  <si>
    <t>Chartiers Valleys B</t>
  </si>
  <si>
    <t>Treasure Valley Math &amp; Science A</t>
  </si>
  <si>
    <t>Frenchtown</t>
  </si>
  <si>
    <t>Bishop Kelly A</t>
  </si>
  <si>
    <t>Treasure Valley Math &amp; Science B</t>
  </si>
  <si>
    <t>Bishop Kelly B</t>
  </si>
  <si>
    <t>Boise State Treasure Valley Tournament III</t>
  </si>
  <si>
    <t>Menlo</t>
  </si>
  <si>
    <t>Harker</t>
  </si>
  <si>
    <t>Bellarmine B</t>
  </si>
  <si>
    <t>Mills</t>
  </si>
  <si>
    <t>BAAL Halley</t>
  </si>
  <si>
    <t>ACF Fall</t>
  </si>
  <si>
    <t>Dorman</t>
  </si>
  <si>
    <t>Georgetown Day School</t>
  </si>
  <si>
    <t>Macomb</t>
  </si>
  <si>
    <t>Treasure Valley Math &amp; Science</t>
  </si>
  <si>
    <t>ACF Fall NIU</t>
  </si>
  <si>
    <t>ACF Fall Boise State</t>
  </si>
  <si>
    <t>ACF Fall Texas</t>
  </si>
  <si>
    <t>Bellaire</t>
  </si>
  <si>
    <t>St. John's A</t>
  </si>
  <si>
    <t>Cinco Ranch</t>
  </si>
  <si>
    <t>ACF Fall UVA</t>
  </si>
  <si>
    <t>North Hollywood A</t>
  </si>
  <si>
    <t>ACF Fall West</t>
  </si>
  <si>
    <t>Rancho Bernardo</t>
  </si>
  <si>
    <t>North Hollywood B</t>
  </si>
  <si>
    <t>DCC B</t>
  </si>
  <si>
    <t>Grayson A</t>
  </si>
  <si>
    <t>Manual A</t>
  </si>
  <si>
    <t>Piarist B</t>
  </si>
  <si>
    <t>Bate</t>
  </si>
  <si>
    <t>Woodford C</t>
  </si>
  <si>
    <t>DAFT</t>
  </si>
  <si>
    <t>DCC A</t>
  </si>
  <si>
    <t>Danville</t>
  </si>
  <si>
    <t>Piarist A</t>
  </si>
  <si>
    <t>Manual B</t>
  </si>
  <si>
    <t>Woodford Middle</t>
  </si>
  <si>
    <t>Woodford D</t>
  </si>
  <si>
    <t>Notre Dame Regional High School</t>
  </si>
  <si>
    <t>Oakville</t>
  </si>
  <si>
    <t>Helias A</t>
  </si>
  <si>
    <t>Helias B</t>
  </si>
  <si>
    <t>Eureka</t>
  </si>
  <si>
    <t>SLUH A</t>
  </si>
  <si>
    <t>Fulton A</t>
  </si>
  <si>
    <t>Fort Zumwalt North</t>
  </si>
  <si>
    <t>Pattonville</t>
  </si>
  <si>
    <t>Webster Groves</t>
  </si>
  <si>
    <t>SLUH B</t>
  </si>
  <si>
    <t>Fulton B</t>
  </si>
  <si>
    <t>Clayton Invitational</t>
  </si>
  <si>
    <t>Bull Bowl</t>
  </si>
  <si>
    <t>Triton Fall</t>
  </si>
  <si>
    <t>Canyon Crest</t>
  </si>
  <si>
    <t>Bishop's A</t>
  </si>
  <si>
    <t>Francis Parker</t>
  </si>
  <si>
    <t>La Jolla</t>
  </si>
  <si>
    <t>Irvine A</t>
  </si>
  <si>
    <t>Olympian</t>
  </si>
  <si>
    <t>University</t>
  </si>
  <si>
    <t>Westview B</t>
  </si>
  <si>
    <t>Eastlake A</t>
  </si>
  <si>
    <t>Carlsbad A</t>
  </si>
  <si>
    <t>Irvine C</t>
  </si>
  <si>
    <t>Westview A</t>
  </si>
  <si>
    <t>Irvine B</t>
  </si>
  <si>
    <t>Eastlake B</t>
  </si>
  <si>
    <t>Bishop's B</t>
  </si>
  <si>
    <t>Tustin</t>
  </si>
  <si>
    <t>Carlsbad B</t>
  </si>
  <si>
    <t>Ransom Everglades?</t>
  </si>
  <si>
    <t>HFT</t>
  </si>
  <si>
    <t>Webb School?</t>
  </si>
  <si>
    <t>Walnut Hills</t>
  </si>
  <si>
    <t>Fisher Catholic</t>
  </si>
  <si>
    <t>Miami East</t>
  </si>
  <si>
    <t>Sidney</t>
  </si>
  <si>
    <t>Urbana</t>
  </si>
  <si>
    <t>White Cloud</t>
  </si>
  <si>
    <t>St. Charles Prep A</t>
  </si>
  <si>
    <t>Simon Kenton A</t>
  </si>
  <si>
    <t>Wayne</t>
  </si>
  <si>
    <t>Benjamin Logan</t>
  </si>
  <si>
    <t>Kenton Ridge</t>
  </si>
  <si>
    <t>Louisville Eastern</t>
  </si>
  <si>
    <t>Rutherford B. Hayes</t>
  </si>
  <si>
    <t>Beavercreek</t>
  </si>
  <si>
    <t>Simon Kenton B</t>
  </si>
  <si>
    <t>Celina</t>
  </si>
  <si>
    <t>Miami Valley CTC</t>
  </si>
  <si>
    <t>St. Charles Prep B</t>
  </si>
  <si>
    <t>Miami Valley</t>
  </si>
  <si>
    <t>Northwestern</t>
  </si>
  <si>
    <t>Greenville</t>
  </si>
  <si>
    <t>Tecumseh</t>
  </si>
  <si>
    <t>Sycamore</t>
  </si>
  <si>
    <t>Crusader Cup</t>
  </si>
  <si>
    <t>James Island</t>
  </si>
  <si>
    <t>Thomas Jefferson Classical A</t>
  </si>
  <si>
    <t>Greenville Technical A</t>
  </si>
  <si>
    <t>D. W. Daniel</t>
  </si>
  <si>
    <t>Dorman C</t>
  </si>
  <si>
    <t>Oakbrook</t>
  </si>
  <si>
    <t>Riverside A</t>
  </si>
  <si>
    <t>Southside Christian A</t>
  </si>
  <si>
    <t>Blue Ridge</t>
  </si>
  <si>
    <t>Seneca</t>
  </si>
  <si>
    <t>Riverside B</t>
  </si>
  <si>
    <t>Wade Hampton</t>
  </si>
  <si>
    <t>Southside A</t>
  </si>
  <si>
    <t>Dorman D</t>
  </si>
  <si>
    <t>Wren</t>
  </si>
  <si>
    <t>Chapman A</t>
  </si>
  <si>
    <t>Thomas Jefferson Classical B</t>
  </si>
  <si>
    <t>SOCIAL</t>
  </si>
  <si>
    <t>Wayzata A</t>
  </si>
  <si>
    <t>Chaska A</t>
  </si>
  <si>
    <t>Mounds Park A</t>
  </si>
  <si>
    <t>St. Thomas Academy A</t>
  </si>
  <si>
    <t>Eden Prairie A</t>
  </si>
  <si>
    <t>Hopkins</t>
  </si>
  <si>
    <t>Minnetonka A</t>
  </si>
  <si>
    <t>Wayzata B</t>
  </si>
  <si>
    <t>Athens</t>
  </si>
  <si>
    <t>Chanhassen B</t>
  </si>
  <si>
    <t>Chaska B</t>
  </si>
  <si>
    <t>Chaska C</t>
  </si>
  <si>
    <t>Chaska D</t>
  </si>
  <si>
    <t>Mounds Park B</t>
  </si>
  <si>
    <t>Robbinsdale Armstrong A</t>
  </si>
  <si>
    <t>Robbinsdale Armstrong B</t>
  </si>
  <si>
    <t>Eden Prairie B</t>
  </si>
  <si>
    <t>Chanhassen A</t>
  </si>
  <si>
    <t>Hudson B</t>
  </si>
  <si>
    <t>Minnetonka C</t>
  </si>
  <si>
    <t>Robbinsdale Armstrong C</t>
  </si>
  <si>
    <t>Minnetonka B</t>
  </si>
  <si>
    <t>St. Thomas Academy B</t>
  </si>
  <si>
    <t>Blaine A</t>
  </si>
  <si>
    <t>John F. Kennedy</t>
  </si>
  <si>
    <t>Hudson A</t>
  </si>
  <si>
    <t>Chaska E</t>
  </si>
  <si>
    <t>Wayzata C</t>
  </si>
  <si>
    <t>Mounds Park C</t>
  </si>
  <si>
    <t>Wayzata D</t>
  </si>
  <si>
    <t>Edmond Memorial B</t>
  </si>
  <si>
    <t>Edmond Memorial A</t>
  </si>
  <si>
    <t>Claremore A</t>
  </si>
  <si>
    <t>Norman North</t>
  </si>
  <si>
    <t>Tulsa Central</t>
  </si>
  <si>
    <t>Berryhill</t>
  </si>
  <si>
    <t>Claremore B</t>
  </si>
  <si>
    <t>Classen A</t>
  </si>
  <si>
    <t>Classen B</t>
  </si>
  <si>
    <t>Inola A</t>
  </si>
  <si>
    <t>Inola B</t>
  </si>
  <si>
    <t>Norman</t>
  </si>
  <si>
    <t>Tulsa Fall Challenge</t>
  </si>
  <si>
    <t>Loyburn</t>
  </si>
  <si>
    <t>IMSA A</t>
  </si>
  <si>
    <t>Wheaton-Warrenville South A</t>
  </si>
  <si>
    <t>Keith Country Day</t>
  </si>
  <si>
    <t>Latin A</t>
  </si>
  <si>
    <t>Wauconda A</t>
  </si>
  <si>
    <t>St. Viator</t>
  </si>
  <si>
    <t>Wheaton-Warrenville South B</t>
  </si>
  <si>
    <t>Buffalo Grove B</t>
  </si>
  <si>
    <t>IMSA B</t>
  </si>
  <si>
    <t>Naperville North A</t>
  </si>
  <si>
    <t>Wauconda B</t>
  </si>
  <si>
    <t>Buffalo Grove A</t>
  </si>
  <si>
    <t>Belvidere North</t>
  </si>
  <si>
    <t>Naperville North B</t>
  </si>
  <si>
    <t>Latin B</t>
  </si>
  <si>
    <t>Christian Life</t>
  </si>
  <si>
    <t>Athens Academy</t>
  </si>
  <si>
    <t>Alpharetta</t>
  </si>
  <si>
    <t>Bainbridge</t>
  </si>
  <si>
    <t>Chattahoochee A</t>
  </si>
  <si>
    <t>Georgia Harvard Fall Tournament mirror</t>
  </si>
  <si>
    <t>Norcross</t>
  </si>
  <si>
    <t>Marist A</t>
  </si>
  <si>
    <t>Marist B</t>
  </si>
  <si>
    <t>Chattahoochee B</t>
  </si>
  <si>
    <t>Rabun Gap A</t>
  </si>
  <si>
    <t>Paideia</t>
  </si>
  <si>
    <t>Etowah A</t>
  </si>
  <si>
    <t>Rabun Gap B</t>
  </si>
  <si>
    <t>Etowah B</t>
  </si>
  <si>
    <t>Woodward Academy</t>
  </si>
  <si>
    <t>Jasper County</t>
  </si>
  <si>
    <t>University School of Nashville</t>
  </si>
  <si>
    <t>Ezell-Harding</t>
  </si>
  <si>
    <t>Parkview A</t>
  </si>
  <si>
    <t>Farragut</t>
  </si>
  <si>
    <t>Parkview B</t>
  </si>
  <si>
    <t>Paintsville A</t>
  </si>
  <si>
    <t>Portland</t>
  </si>
  <si>
    <t>Brentwood Academy</t>
  </si>
  <si>
    <t>Lincoln County High</t>
  </si>
  <si>
    <t>Paintsville B</t>
  </si>
  <si>
    <t>Vanderbilt ABC 41</t>
  </si>
  <si>
    <t>Brookings B</t>
  </si>
  <si>
    <t>Brookings A</t>
  </si>
  <si>
    <t>Theodore Roosevelt B</t>
  </si>
  <si>
    <t>Sioux City North</t>
  </si>
  <si>
    <t>Lawton-Bronson</t>
  </si>
  <si>
    <t>O'Gorman B</t>
  </si>
  <si>
    <t>Storm Lake</t>
  </si>
  <si>
    <t>Theodore Roosevelt A</t>
  </si>
  <si>
    <t>Beresford</t>
  </si>
  <si>
    <t>Chester</t>
  </si>
  <si>
    <t>O'Gorman A</t>
  </si>
  <si>
    <t>O'Gorman C</t>
  </si>
  <si>
    <t>Sioux City West</t>
  </si>
  <si>
    <t>Sioux Falls Home School</t>
  </si>
  <si>
    <t>South Sioux City</t>
  </si>
  <si>
    <t>Vermillion</t>
  </si>
  <si>
    <t>Siouxper Bowl VIII</t>
  </si>
  <si>
    <t>Matt Cvijanovich Memorial Tournament</t>
  </si>
  <si>
    <t>West Des Moines Valley A</t>
  </si>
  <si>
    <t>Ames A</t>
  </si>
  <si>
    <t>Ames B</t>
  </si>
  <si>
    <t>West Des Moines Valley B</t>
  </si>
  <si>
    <t>Chariton A</t>
  </si>
  <si>
    <t>Regina</t>
  </si>
  <si>
    <t>Urbandale</t>
  </si>
  <si>
    <t>Wilton A</t>
  </si>
  <si>
    <t>Ames C</t>
  </si>
  <si>
    <t>Marshalltown A</t>
  </si>
  <si>
    <t>Ames D</t>
  </si>
  <si>
    <t>Marshalltown B</t>
  </si>
  <si>
    <t>St. Edmond</t>
  </si>
  <si>
    <t>Boone A</t>
  </si>
  <si>
    <t>Newman Catholic B</t>
  </si>
  <si>
    <t>Newman Catholic A</t>
  </si>
  <si>
    <t>Boone B</t>
  </si>
  <si>
    <t>Wilton B</t>
  </si>
  <si>
    <t>Chariton B</t>
  </si>
  <si>
    <t>BRAVE Falcon</t>
  </si>
  <si>
    <t>Warren G. Harding A</t>
  </si>
  <si>
    <t>Beachwood B</t>
  </si>
  <si>
    <t>Detroit Catholic Central A</t>
  </si>
  <si>
    <t>Detroit Catholic Central B</t>
  </si>
  <si>
    <t>Ottawa Hills A</t>
  </si>
  <si>
    <t>Charles F. Brush B</t>
  </si>
  <si>
    <t>Warren G. Harding B</t>
  </si>
  <si>
    <t>Charles F. Brush A</t>
  </si>
  <si>
    <t>Divine Child A</t>
  </si>
  <si>
    <t>Sand Creek B</t>
  </si>
  <si>
    <t>Divine Child B</t>
  </si>
  <si>
    <t>Ottawa Hills B</t>
  </si>
  <si>
    <t>Nichols School A</t>
  </si>
  <si>
    <t>Amherst Central A</t>
  </si>
  <si>
    <t>Clarence A</t>
  </si>
  <si>
    <t>Niagara Catholic</t>
  </si>
  <si>
    <t>Amherst Central B</t>
  </si>
  <si>
    <t>Nichols School B</t>
  </si>
  <si>
    <t>Clarence B</t>
  </si>
  <si>
    <t>Pembroke</t>
  </si>
  <si>
    <t>Harvard Fall Tournament</t>
  </si>
  <si>
    <t>Bromfield</t>
  </si>
  <si>
    <t>E. O. Smith</t>
  </si>
  <si>
    <t>Hanover</t>
  </si>
  <si>
    <t>Hingham</t>
  </si>
  <si>
    <t>LASA A</t>
  </si>
  <si>
    <t>LASA B</t>
  </si>
  <si>
    <t>LASA C</t>
  </si>
  <si>
    <t>Mansfield</t>
  </si>
  <si>
    <t>Norwich Free Academy</t>
  </si>
  <si>
    <t>St. Joseph's A</t>
  </si>
  <si>
    <t>St. Joseph's B</t>
  </si>
  <si>
    <t>State College C</t>
  </si>
  <si>
    <t>State College D</t>
  </si>
  <si>
    <t>State College E</t>
  </si>
  <si>
    <t>State College F</t>
  </si>
  <si>
    <t>State College G</t>
  </si>
  <si>
    <t>Walt Whitman</t>
  </si>
  <si>
    <t>Detroit Catholic Central</t>
  </si>
  <si>
    <t>ACF Fall Yale</t>
  </si>
  <si>
    <t>Michigan State mirror of HFT</t>
  </si>
  <si>
    <t>DCD A</t>
  </si>
  <si>
    <t>Brighton A</t>
  </si>
  <si>
    <t>Huron B</t>
  </si>
  <si>
    <t>Jackson</t>
  </si>
  <si>
    <t>Brighton D</t>
  </si>
  <si>
    <t>Redford Thurston B</t>
  </si>
  <si>
    <t>DCD B</t>
  </si>
  <si>
    <t>Truman</t>
  </si>
  <si>
    <t>Grosse Pointe North</t>
  </si>
  <si>
    <t>Brighton B</t>
  </si>
  <si>
    <t>Saginaw Heritage A</t>
  </si>
  <si>
    <t>Ludington B</t>
  </si>
  <si>
    <t>Redford Thurston A</t>
  </si>
  <si>
    <t>Brighton C</t>
  </si>
  <si>
    <t>DCD C</t>
  </si>
  <si>
    <t>Grosse Pointe South</t>
  </si>
  <si>
    <t>Saginaw Heritage B</t>
  </si>
  <si>
    <t>Hillsdale Academy</t>
  </si>
  <si>
    <t>Huron A</t>
  </si>
  <si>
    <t>Ludington A</t>
  </si>
  <si>
    <t>DCD D</t>
  </si>
  <si>
    <t>Brighton E</t>
  </si>
  <si>
    <t>G</t>
  </si>
  <si>
    <t>Bonus Pts</t>
  </si>
  <si>
    <t>Bheard</t>
  </si>
  <si>
    <t>http://hsquizbowl.org/db/tournaments/73/stats/all_games/</t>
  </si>
  <si>
    <t>Western Kentucky Hilltopper Invitational</t>
  </si>
  <si>
    <t>Lexington A</t>
  </si>
  <si>
    <t>Danville A</t>
  </si>
  <si>
    <t>Oldham A</t>
  </si>
  <si>
    <t>Ballard</t>
  </si>
  <si>
    <t>Lexington B</t>
  </si>
  <si>
    <t>Barren</t>
  </si>
  <si>
    <t>Adair A</t>
  </si>
  <si>
    <t>Oldham B</t>
  </si>
  <si>
    <t>Franklin Road</t>
  </si>
  <si>
    <t>Owensboro</t>
  </si>
  <si>
    <t>Danville B</t>
  </si>
  <si>
    <t>Potter College</t>
  </si>
  <si>
    <t>Grayson B</t>
  </si>
  <si>
    <t>Heritage</t>
  </si>
  <si>
    <t>Adair C</t>
  </si>
  <si>
    <t>Adair B</t>
  </si>
  <si>
    <t>Chapel Hill A</t>
  </si>
  <si>
    <t>Hoggard A</t>
  </si>
  <si>
    <t>Chapel Hill B</t>
  </si>
  <si>
    <t>Enloe C</t>
  </si>
  <si>
    <t>Hoggard B</t>
  </si>
  <si>
    <t>Duke Annual Fall Tournament</t>
  </si>
  <si>
    <t>Bill Currie Memorial</t>
  </si>
  <si>
    <t>Richland A</t>
  </si>
  <si>
    <t>Hallsville A</t>
  </si>
  <si>
    <t>CIS B</t>
  </si>
  <si>
    <t>CIS A</t>
  </si>
  <si>
    <t>Tuscumbia</t>
  </si>
  <si>
    <t>Centralia A</t>
  </si>
  <si>
    <t>Monroe City</t>
  </si>
  <si>
    <t>Elsberry</t>
  </si>
  <si>
    <t>Smith Cotton</t>
  </si>
  <si>
    <t>Richland B</t>
  </si>
  <si>
    <t>Glasgow</t>
  </si>
  <si>
    <t>Hallsville B</t>
  </si>
  <si>
    <t>Centralia B</t>
  </si>
  <si>
    <t>IHSSBCA Kickoff at Wheaton North</t>
  </si>
  <si>
    <t>Stevenson A</t>
  </si>
  <si>
    <t>Auburn A</t>
  </si>
  <si>
    <t>Wheaton Warrenville South A</t>
  </si>
  <si>
    <t>Libertyville</t>
  </si>
  <si>
    <t>Fremd A</t>
  </si>
  <si>
    <t>Carmel A</t>
  </si>
  <si>
    <t>Maine South A</t>
  </si>
  <si>
    <t>OPRF A</t>
  </si>
  <si>
    <t>Auburn B</t>
  </si>
  <si>
    <t>Metea Valley A</t>
  </si>
  <si>
    <t>IHSSBCA Kickoff at Sterling</t>
  </si>
  <si>
    <t>Belvidere North A</t>
  </si>
  <si>
    <t>Marian Central Catholic</t>
  </si>
  <si>
    <t>Stillman Valley</t>
  </si>
  <si>
    <t>Bettendorf</t>
  </si>
  <si>
    <t>Sterling</t>
  </si>
  <si>
    <t>Sycamore A</t>
  </si>
  <si>
    <t>Rockford Boylan</t>
  </si>
  <si>
    <t>Dixon</t>
  </si>
  <si>
    <t>Geneseo</t>
  </si>
  <si>
    <t>Sycamore B</t>
  </si>
  <si>
    <t>Rockford Guilford</t>
  </si>
  <si>
    <t>Belvidere North B</t>
  </si>
  <si>
    <t>Moline</t>
  </si>
  <si>
    <t>Rock Falls</t>
  </si>
  <si>
    <t>Morrison</t>
  </si>
  <si>
    <t>Putnam County</t>
  </si>
  <si>
    <t>Sterling Newman Catholic</t>
  </si>
  <si>
    <t>Rock Island</t>
  </si>
  <si>
    <t>Belvidere A</t>
  </si>
  <si>
    <t>Belvidere B</t>
  </si>
  <si>
    <t>Byron</t>
  </si>
  <si>
    <t>Galesburg</t>
  </si>
  <si>
    <t>Winnebago</t>
  </si>
  <si>
    <t>Rockford Christian Life</t>
  </si>
  <si>
    <t>IHSSBCA Kickoff at Wheaton North (Uber)</t>
  </si>
  <si>
    <t>IHSSBCA Kickoff at Wheaton North (Standard)</t>
  </si>
  <si>
    <t>Lake Zurich A</t>
  </si>
  <si>
    <t>Stevenson B</t>
  </si>
  <si>
    <t>Fenton A</t>
  </si>
  <si>
    <t>Fenwick A</t>
  </si>
  <si>
    <t>Kaneland</t>
  </si>
  <si>
    <t>IMSA C</t>
  </si>
  <si>
    <t>Chicago Christian A</t>
  </si>
  <si>
    <t>Glenbard East A</t>
  </si>
  <si>
    <t>Notre Dame</t>
  </si>
  <si>
    <t>Loyola C</t>
  </si>
  <si>
    <t>St. Viator A</t>
  </si>
  <si>
    <t>Homewood-Flossmoor A</t>
  </si>
  <si>
    <t>Glenbard North B</t>
  </si>
  <si>
    <t>Lisle</t>
  </si>
  <si>
    <t>Geneva A</t>
  </si>
  <si>
    <t>St. Charles East</t>
  </si>
  <si>
    <t>Glenbard North A</t>
  </si>
  <si>
    <t>St. Viator B</t>
  </si>
  <si>
    <t>Romeoville</t>
  </si>
  <si>
    <t>Lake Zurich B</t>
  </si>
  <si>
    <t>Timothy Christian</t>
  </si>
  <si>
    <t>OPRF B</t>
  </si>
  <si>
    <t>Roycemore</t>
  </si>
  <si>
    <t>Wheaton Academy</t>
  </si>
  <si>
    <t>St. Patrick A</t>
  </si>
  <si>
    <t>Marist</t>
  </si>
  <si>
    <t>Minooka A</t>
  </si>
  <si>
    <t>Fremd C</t>
  </si>
  <si>
    <t>Carmel C</t>
  </si>
  <si>
    <t>Geneva B</t>
  </si>
  <si>
    <t>Fenwick B</t>
  </si>
  <si>
    <t>McHenry</t>
  </si>
  <si>
    <t>Wheaton Warrenville South B</t>
  </si>
  <si>
    <t>Hoffman Estates A</t>
  </si>
  <si>
    <t>Joliet Catholic</t>
  </si>
  <si>
    <t>Maine South B</t>
  </si>
  <si>
    <t>Hybrid</t>
  </si>
  <si>
    <t>West Chicago</t>
  </si>
  <si>
    <t>Fremd B</t>
  </si>
  <si>
    <t>Oswego East A</t>
  </si>
  <si>
    <t>Auburn C</t>
  </si>
  <si>
    <t>Wheaton North C</t>
  </si>
  <si>
    <t>Crete-Monee B</t>
  </si>
  <si>
    <t>Carmel B</t>
  </si>
  <si>
    <t>Leyden</t>
  </si>
  <si>
    <t>Wheaton North D</t>
  </si>
  <si>
    <t>Homewood-Flossmoor B</t>
  </si>
  <si>
    <t>Oswego East B</t>
  </si>
  <si>
    <t>Chicago Christian B</t>
  </si>
  <si>
    <t>Crete-Monee A</t>
  </si>
  <si>
    <t>Glenbard East B</t>
  </si>
  <si>
    <t>Fenton B</t>
  </si>
  <si>
    <t>Minooka B</t>
  </si>
  <si>
    <t>Metea Valley B</t>
  </si>
  <si>
    <t>St. Patrick B</t>
  </si>
  <si>
    <t>Hoffman Estates B</t>
  </si>
  <si>
    <t>IHSSBCA Kickoff at PORTA (AA)</t>
  </si>
  <si>
    <t>Macomb A</t>
  </si>
  <si>
    <t>Springfield A</t>
  </si>
  <si>
    <t>Quincy A</t>
  </si>
  <si>
    <t>Springfield B</t>
  </si>
  <si>
    <t>Pekin</t>
  </si>
  <si>
    <t>Macomb B</t>
  </si>
  <si>
    <t>SAGACITY VII</t>
  </si>
  <si>
    <t>Camp Hill</t>
  </si>
  <si>
    <t>Pine-Richland</t>
  </si>
  <si>
    <t>Woodland Hills</t>
  </si>
  <si>
    <t>Tippecanoe B</t>
  </si>
  <si>
    <t>Rocky Grove</t>
  </si>
  <si>
    <t>Tippecanoe A</t>
  </si>
  <si>
    <t>Westmont Hilltop Middle A</t>
  </si>
  <si>
    <t>Westmont Hilltop Middle B</t>
  </si>
  <si>
    <t>Westmont Hilltop Middle C</t>
  </si>
  <si>
    <t>Westmont Hilltop Middle E</t>
  </si>
  <si>
    <t>Westmont Hilltop Middle D</t>
  </si>
  <si>
    <t>Kinkaid School A</t>
  </si>
  <si>
    <t>Antonian</t>
  </si>
  <si>
    <t>Cinco Ranch B</t>
  </si>
  <si>
    <t>St. John's Middle C</t>
  </si>
  <si>
    <t>Taylor</t>
  </si>
  <si>
    <t>Temple A</t>
  </si>
  <si>
    <t>Cinco Ranch A</t>
  </si>
  <si>
    <t>Harlandale B</t>
  </si>
  <si>
    <t>Harmony Blue</t>
  </si>
  <si>
    <t>Houston Westside A</t>
  </si>
  <si>
    <t>Houston Westside B</t>
  </si>
  <si>
    <t>Mayde Creek</t>
  </si>
  <si>
    <t>Strake Jesuit</t>
  </si>
  <si>
    <t>Episcopal</t>
  </si>
  <si>
    <t>Michael E. DeBakey C</t>
  </si>
  <si>
    <t>Kinkaid School B</t>
  </si>
  <si>
    <t>Harmony Red</t>
  </si>
  <si>
    <t>Harmony Science Houston</t>
  </si>
  <si>
    <t>Eastwood A</t>
  </si>
  <si>
    <t>Michael E. DeBakey B</t>
  </si>
  <si>
    <t>Harlandale C</t>
  </si>
  <si>
    <t>Emery/Weiner</t>
  </si>
  <si>
    <t>Seven Lakes C</t>
  </si>
  <si>
    <t>Michael E. DeBakey A</t>
  </si>
  <si>
    <t>Harlandale A</t>
  </si>
  <si>
    <t>Temple B</t>
  </si>
  <si>
    <t>Harmony Beaumont</t>
  </si>
  <si>
    <t>YES Southeast A</t>
  </si>
  <si>
    <t>Eastwood B</t>
  </si>
  <si>
    <t>YES Southeast B</t>
  </si>
  <si>
    <t>TQBA Bayou City</t>
  </si>
  <si>
    <t>Father Lopez</t>
  </si>
  <si>
    <t>Bishop Moore</t>
  </si>
  <si>
    <t>Melbourne Catholic</t>
  </si>
  <si>
    <t>Bishop Moore Catholic Challenge</t>
  </si>
  <si>
    <t>Jayhawks Invitational</t>
  </si>
  <si>
    <t>St. Joseph Catholic A</t>
  </si>
  <si>
    <t>Rowland Hall</t>
  </si>
  <si>
    <t>St. Joseph Catholic B</t>
  </si>
  <si>
    <t>Juan Diego Catholic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</si>
</sst>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1" applyFont="1"/>
    <xf numFmtId="164" fontId="5" fillId="0" borderId="0" xfId="1" applyNumberFormat="1" applyFont="1"/>
    <xf numFmtId="0" fontId="6" fillId="0" borderId="0" xfId="0" applyFont="1"/>
    <xf numFmtId="0" fontId="7" fillId="0" borderId="0" xfId="239" applyAlignment="1" applyProtection="1"/>
  </cellXfs>
  <cellStyles count="240">
    <cellStyle name="Hyperlink" xfId="239" builtinId="8"/>
    <cellStyle name="Normal" xfId="0" builtinId="0"/>
    <cellStyle name="Normal 10" xfId="10"/>
    <cellStyle name="Normal 100" xfId="97"/>
    <cellStyle name="Normal 101" xfId="98"/>
    <cellStyle name="Normal 102" xfId="99"/>
    <cellStyle name="Normal 103" xfId="100"/>
    <cellStyle name="Normal 104" xfId="101"/>
    <cellStyle name="Normal 105" xfId="102"/>
    <cellStyle name="Normal 106" xfId="103"/>
    <cellStyle name="Normal 107" xfId="104"/>
    <cellStyle name="Normal 108" xfId="105"/>
    <cellStyle name="Normal 109" xfId="106"/>
    <cellStyle name="Normal 11" xfId="11"/>
    <cellStyle name="Normal 110" xfId="107"/>
    <cellStyle name="Normal 111" xfId="108"/>
    <cellStyle name="Normal 112" xfId="109"/>
    <cellStyle name="Normal 113" xfId="110"/>
    <cellStyle name="Normal 114" xfId="111"/>
    <cellStyle name="Normal 115" xfId="112"/>
    <cellStyle name="Normal 116" xfId="113"/>
    <cellStyle name="Normal 117" xfId="114"/>
    <cellStyle name="Normal 118" xfId="115"/>
    <cellStyle name="Normal 119" xfId="116"/>
    <cellStyle name="Normal 12" xfId="12"/>
    <cellStyle name="Normal 120" xfId="117"/>
    <cellStyle name="Normal 121" xfId="118"/>
    <cellStyle name="Normal 122" xfId="119"/>
    <cellStyle name="Normal 123" xfId="120"/>
    <cellStyle name="Normal 124" xfId="121"/>
    <cellStyle name="Normal 125" xfId="122"/>
    <cellStyle name="Normal 126" xfId="123"/>
    <cellStyle name="Normal 127" xfId="124"/>
    <cellStyle name="Normal 128" xfId="125"/>
    <cellStyle name="Normal 129" xfId="126"/>
    <cellStyle name="Normal 13" xfId="13"/>
    <cellStyle name="Normal 130" xfId="127"/>
    <cellStyle name="Normal 131" xfId="128"/>
    <cellStyle name="Normal 132" xfId="129"/>
    <cellStyle name="Normal 133" xfId="130"/>
    <cellStyle name="Normal 134" xfId="131"/>
    <cellStyle name="Normal 135" xfId="132"/>
    <cellStyle name="Normal 136" xfId="133"/>
    <cellStyle name="Normal 137" xfId="134"/>
    <cellStyle name="Normal 138" xfId="135"/>
    <cellStyle name="Normal 139" xfId="136"/>
    <cellStyle name="Normal 14" xfId="14"/>
    <cellStyle name="Normal 140" xfId="137"/>
    <cellStyle name="Normal 141" xfId="138"/>
    <cellStyle name="Normal 142" xfId="139"/>
    <cellStyle name="Normal 143" xfId="140"/>
    <cellStyle name="Normal 144" xfId="141"/>
    <cellStyle name="Normal 145" xfId="142"/>
    <cellStyle name="Normal 146" xfId="143"/>
    <cellStyle name="Normal 147" xfId="144"/>
    <cellStyle name="Normal 148" xfId="145"/>
    <cellStyle name="Normal 149" xfId="146"/>
    <cellStyle name="Normal 15" xfId="15"/>
    <cellStyle name="Normal 150" xfId="147"/>
    <cellStyle name="Normal 151" xfId="148"/>
    <cellStyle name="Normal 152" xfId="149"/>
    <cellStyle name="Normal 153" xfId="150"/>
    <cellStyle name="Normal 154" xfId="151"/>
    <cellStyle name="Normal 155" xfId="152"/>
    <cellStyle name="Normal 156" xfId="153"/>
    <cellStyle name="Normal 157" xfId="154"/>
    <cellStyle name="Normal 158" xfId="155"/>
    <cellStyle name="Normal 159" xfId="156"/>
    <cellStyle name="Normal 16" xfId="16"/>
    <cellStyle name="Normal 160" xfId="160"/>
    <cellStyle name="Normal 161" xfId="161"/>
    <cellStyle name="Normal 162" xfId="194"/>
    <cellStyle name="Normal 163" xfId="228"/>
    <cellStyle name="Normal 164" xfId="197"/>
    <cellStyle name="Normal 165" xfId="225"/>
    <cellStyle name="Normal 166" xfId="200"/>
    <cellStyle name="Normal 167" xfId="222"/>
    <cellStyle name="Normal 168" xfId="203"/>
    <cellStyle name="Normal 169" xfId="219"/>
    <cellStyle name="Normal 17" xfId="17"/>
    <cellStyle name="Normal 170" xfId="206"/>
    <cellStyle name="Normal 171" xfId="216"/>
    <cellStyle name="Normal 172" xfId="209"/>
    <cellStyle name="Normal 173" xfId="214"/>
    <cellStyle name="Normal 174" xfId="164"/>
    <cellStyle name="Normal 175" xfId="190"/>
    <cellStyle name="Normal 176" xfId="166"/>
    <cellStyle name="Normal 177" xfId="188"/>
    <cellStyle name="Normal 178" xfId="163"/>
    <cellStyle name="Normal 179" xfId="192"/>
    <cellStyle name="Normal 18" xfId="18"/>
    <cellStyle name="Normal 180" xfId="230"/>
    <cellStyle name="Normal 181" xfId="195"/>
    <cellStyle name="Normal 182" xfId="227"/>
    <cellStyle name="Normal 183" xfId="198"/>
    <cellStyle name="Normal 184" xfId="224"/>
    <cellStyle name="Normal 185" xfId="201"/>
    <cellStyle name="Normal 186" xfId="221"/>
    <cellStyle name="Normal 187" xfId="204"/>
    <cellStyle name="Normal 188" xfId="218"/>
    <cellStyle name="Normal 189" xfId="207"/>
    <cellStyle name="Normal 19" xfId="19"/>
    <cellStyle name="Normal 190" xfId="215"/>
    <cellStyle name="Normal 191" xfId="210"/>
    <cellStyle name="Normal 192" xfId="213"/>
    <cellStyle name="Normal 193" xfId="211"/>
    <cellStyle name="Normal 194" xfId="231"/>
    <cellStyle name="Normal 195" xfId="234"/>
    <cellStyle name="Normal 196" xfId="237"/>
    <cellStyle name="Normal 197" xfId="236"/>
    <cellStyle name="Normal 2" xfId="1"/>
    <cellStyle name="Normal 2 10" xfId="202"/>
    <cellStyle name="Normal 2 11" xfId="220"/>
    <cellStyle name="Normal 2 12" xfId="205"/>
    <cellStyle name="Normal 2 13" xfId="217"/>
    <cellStyle name="Normal 2 14" xfId="208"/>
    <cellStyle name="Normal 2 15" xfId="165"/>
    <cellStyle name="Normal 2 16" xfId="189"/>
    <cellStyle name="Normal 2 17" xfId="168"/>
    <cellStyle name="Normal 2 18" xfId="187"/>
    <cellStyle name="Normal 2 19" xfId="169"/>
    <cellStyle name="Normal 2 2" xfId="2"/>
    <cellStyle name="Normal 2 20" xfId="186"/>
    <cellStyle name="Normal 2 21" xfId="170"/>
    <cellStyle name="Normal 2 22" xfId="185"/>
    <cellStyle name="Normal 2 23" xfId="171"/>
    <cellStyle name="Normal 2 24" xfId="184"/>
    <cellStyle name="Normal 2 25" xfId="172"/>
    <cellStyle name="Normal 2 26" xfId="183"/>
    <cellStyle name="Normal 2 27" xfId="173"/>
    <cellStyle name="Normal 2 28" xfId="182"/>
    <cellStyle name="Normal 2 29" xfId="174"/>
    <cellStyle name="Normal 2 3" xfId="162"/>
    <cellStyle name="Normal 2 30" xfId="181"/>
    <cellStyle name="Normal 2 31" xfId="175"/>
    <cellStyle name="Normal 2 32" xfId="180"/>
    <cellStyle name="Normal 2 33" xfId="176"/>
    <cellStyle name="Normal 2 34" xfId="179"/>
    <cellStyle name="Normal 2 35" xfId="177"/>
    <cellStyle name="Normal 2 36" xfId="178"/>
    <cellStyle name="Normal 2 37" xfId="167"/>
    <cellStyle name="Normal 2 38" xfId="212"/>
    <cellStyle name="Normal 2 39" xfId="191"/>
    <cellStyle name="Normal 2 4" xfId="193"/>
    <cellStyle name="Normal 2 40" xfId="232"/>
    <cellStyle name="Normal 2 41" xfId="233"/>
    <cellStyle name="Normal 2 42" xfId="238"/>
    <cellStyle name="Normal 2 43" xfId="235"/>
    <cellStyle name="Normal 2 5" xfId="229"/>
    <cellStyle name="Normal 2 6" xfId="196"/>
    <cellStyle name="Normal 2 7" xfId="226"/>
    <cellStyle name="Normal 2 8" xfId="199"/>
    <cellStyle name="Normal 2 9" xfId="22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5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" xfId="6"/>
    <cellStyle name="Normal 60" xfId="60"/>
    <cellStyle name="Normal 61" xfId="61"/>
    <cellStyle name="Normal 62" xfId="62"/>
    <cellStyle name="Normal 63" xfId="63"/>
    <cellStyle name="Normal 64" xfId="64"/>
    <cellStyle name="Normal 65" xfId="157"/>
    <cellStyle name="Normal 66" xfId="65"/>
    <cellStyle name="Normal 67" xfId="66"/>
    <cellStyle name="Normal 68" xfId="67"/>
    <cellStyle name="Normal 69" xfId="68"/>
    <cellStyle name="Normal 7" xfId="7"/>
    <cellStyle name="Normal 70" xfId="69"/>
    <cellStyle name="Normal 71" xfId="70"/>
    <cellStyle name="Normal 72" xfId="71"/>
    <cellStyle name="Normal 73" xfId="72"/>
    <cellStyle name="Normal 74" xfId="73"/>
    <cellStyle name="Normal 75" xfId="158"/>
    <cellStyle name="Normal 76" xfId="159"/>
    <cellStyle name="Normal 77" xfId="74"/>
    <cellStyle name="Normal 78" xfId="75"/>
    <cellStyle name="Normal 79" xfId="76"/>
    <cellStyle name="Normal 8" xfId="8"/>
    <cellStyle name="Normal 80" xfId="77"/>
    <cellStyle name="Normal 81" xfId="78"/>
    <cellStyle name="Normal 82" xfId="79"/>
    <cellStyle name="Normal 83" xfId="80"/>
    <cellStyle name="Normal 84" xfId="81"/>
    <cellStyle name="Normal 85" xfId="82"/>
    <cellStyle name="Normal 86" xfId="83"/>
    <cellStyle name="Normal 87" xfId="84"/>
    <cellStyle name="Normal 88" xfId="85"/>
    <cellStyle name="Normal 89" xfId="86"/>
    <cellStyle name="Normal 9" xfId="9"/>
    <cellStyle name="Normal 90" xfId="87"/>
    <cellStyle name="Normal 91" xfId="88"/>
    <cellStyle name="Normal 92" xfId="89"/>
    <cellStyle name="Normal 93" xfId="90"/>
    <cellStyle name="Normal 94" xfId="91"/>
    <cellStyle name="Normal 95" xfId="92"/>
    <cellStyle name="Normal 96" xfId="93"/>
    <cellStyle name="Normal 97" xfId="94"/>
    <cellStyle name="Normal 98" xfId="95"/>
    <cellStyle name="Normal 9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squizbowl.org/db/tournaments/73/stats/all_games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7"/>
  <sheetViews>
    <sheetView workbookViewId="0">
      <pane ySplit="525" topLeftCell="A1052" activePane="bottomLeft"/>
      <selection activeCell="B1" sqref="B1:B1048576"/>
      <selection pane="bottomLeft" activeCell="A1077" sqref="A1077"/>
    </sheetView>
  </sheetViews>
  <sheetFormatPr defaultRowHeight="15"/>
  <cols>
    <col min="1" max="1" width="31.140625" bestFit="1" customWidth="1"/>
    <col min="2" max="2" width="42.140625" bestFit="1" customWidth="1"/>
    <col min="3" max="3" width="10.7109375" bestFit="1" customWidth="1"/>
    <col min="5" max="5" width="7.42578125" customWidth="1"/>
    <col min="6" max="6" width="6.42578125" customWidth="1"/>
  </cols>
  <sheetData>
    <row r="1" spans="1: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>
      <c r="A2" s="5" t="s">
        <v>436</v>
      </c>
      <c r="B2" s="5" t="s">
        <v>454</v>
      </c>
      <c r="C2" s="5" t="s">
        <v>175</v>
      </c>
      <c r="D2" s="5">
        <v>580</v>
      </c>
      <c r="E2" s="5">
        <v>26.91</v>
      </c>
      <c r="F2" s="5" t="s">
        <v>64</v>
      </c>
    </row>
    <row r="3" spans="1:6">
      <c r="A3" s="3" t="s">
        <v>171</v>
      </c>
      <c r="B3" s="3" t="s">
        <v>687</v>
      </c>
      <c r="C3" s="3" t="s">
        <v>579</v>
      </c>
      <c r="D3" s="3">
        <v>603</v>
      </c>
      <c r="E3" s="3">
        <v>26.77</v>
      </c>
      <c r="F3" s="3" t="s">
        <v>64</v>
      </c>
    </row>
    <row r="4" spans="1:6">
      <c r="A4" s="5" t="s">
        <v>239</v>
      </c>
      <c r="B4" s="5" t="s">
        <v>237</v>
      </c>
      <c r="C4" s="5" t="s">
        <v>157</v>
      </c>
      <c r="D4" s="5">
        <v>504.1</v>
      </c>
      <c r="E4" s="5">
        <v>26.76</v>
      </c>
      <c r="F4" s="5">
        <v>8.1818181818181817</v>
      </c>
    </row>
    <row r="5" spans="1:6">
      <c r="A5" s="5" t="s">
        <v>238</v>
      </c>
      <c r="B5" s="5" t="s">
        <v>237</v>
      </c>
      <c r="C5" s="5" t="s">
        <v>157</v>
      </c>
      <c r="D5" s="5">
        <v>547.70000000000005</v>
      </c>
      <c r="E5" s="5">
        <v>26.6</v>
      </c>
      <c r="F5" s="5">
        <v>10.181818181818182</v>
      </c>
    </row>
    <row r="6" spans="1:6">
      <c r="A6" s="5" t="s">
        <v>442</v>
      </c>
      <c r="B6" s="5" t="s">
        <v>454</v>
      </c>
      <c r="C6" s="5" t="s">
        <v>175</v>
      </c>
      <c r="D6" s="5">
        <v>548.6</v>
      </c>
      <c r="E6" s="5">
        <v>26.23</v>
      </c>
      <c r="F6" s="5" t="s">
        <v>64</v>
      </c>
    </row>
    <row r="7" spans="1:6">
      <c r="A7" s="3" t="s">
        <v>667</v>
      </c>
      <c r="B7" s="3" t="s">
        <v>666</v>
      </c>
      <c r="C7" s="3" t="s">
        <v>83</v>
      </c>
      <c r="D7" s="3">
        <v>566.79999999999995</v>
      </c>
      <c r="E7" s="3">
        <v>26.13</v>
      </c>
      <c r="F7" s="3">
        <f>113/11</f>
        <v>10.272727272727273</v>
      </c>
    </row>
    <row r="8" spans="1:6">
      <c r="A8" s="5" t="s">
        <v>184</v>
      </c>
      <c r="B8" s="5" t="s">
        <v>174</v>
      </c>
      <c r="C8" s="5" t="s">
        <v>175</v>
      </c>
      <c r="D8" s="5">
        <v>504</v>
      </c>
      <c r="E8" s="5">
        <v>25.91</v>
      </c>
      <c r="F8" s="5" t="s">
        <v>64</v>
      </c>
    </row>
    <row r="9" spans="1:6">
      <c r="A9" s="5" t="s">
        <v>160</v>
      </c>
      <c r="B9" s="5" t="s">
        <v>157</v>
      </c>
      <c r="C9" s="5" t="s">
        <v>157</v>
      </c>
      <c r="D9" s="5">
        <v>470.40000000000003</v>
      </c>
      <c r="E9" s="5">
        <v>25.878378378378379</v>
      </c>
      <c r="F9" s="5">
        <v>7.25</v>
      </c>
    </row>
    <row r="10" spans="1:6">
      <c r="A10" s="3" t="s">
        <v>201</v>
      </c>
      <c r="B10" s="3" t="s">
        <v>768</v>
      </c>
      <c r="C10" s="3" t="s">
        <v>579</v>
      </c>
      <c r="D10" s="3">
        <v>473.3692307692308</v>
      </c>
      <c r="E10" s="3">
        <v>25.859872611464969</v>
      </c>
      <c r="F10" s="3" t="s">
        <v>64</v>
      </c>
    </row>
    <row r="11" spans="1:6">
      <c r="A11" s="5" t="s">
        <v>241</v>
      </c>
      <c r="B11" s="5" t="s">
        <v>237</v>
      </c>
      <c r="C11" s="5" t="s">
        <v>157</v>
      </c>
      <c r="D11" s="5">
        <v>466.4</v>
      </c>
      <c r="E11" s="5">
        <v>25.74</v>
      </c>
      <c r="F11" s="5">
        <v>8.1818181818181817</v>
      </c>
    </row>
    <row r="12" spans="1:6">
      <c r="A12" s="3" t="s">
        <v>239</v>
      </c>
      <c r="B12" s="3" t="s">
        <v>666</v>
      </c>
      <c r="C12" s="3" t="s">
        <v>83</v>
      </c>
      <c r="D12" s="3">
        <v>531.4</v>
      </c>
      <c r="E12" s="3">
        <v>25.66</v>
      </c>
      <c r="F12" s="3">
        <f>109/11</f>
        <v>9.9090909090909083</v>
      </c>
    </row>
    <row r="13" spans="1:6">
      <c r="A13" s="5" t="s">
        <v>363</v>
      </c>
      <c r="B13" s="5" t="s">
        <v>354</v>
      </c>
      <c r="C13" s="5" t="s">
        <v>355</v>
      </c>
      <c r="D13" s="5">
        <v>535.79999999999995</v>
      </c>
      <c r="E13" s="5">
        <v>25.58</v>
      </c>
      <c r="F13" s="5">
        <f>40/6</f>
        <v>6.666666666666667</v>
      </c>
    </row>
    <row r="14" spans="1:6">
      <c r="A14" s="5" t="s">
        <v>176</v>
      </c>
      <c r="B14" s="5" t="s">
        <v>174</v>
      </c>
      <c r="C14" s="5" t="s">
        <v>175</v>
      </c>
      <c r="D14" s="5">
        <v>568.5</v>
      </c>
      <c r="E14" s="5">
        <v>25.56</v>
      </c>
      <c r="F14" s="5" t="s">
        <v>64</v>
      </c>
    </row>
    <row r="15" spans="1:6">
      <c r="A15" s="3" t="s">
        <v>87</v>
      </c>
      <c r="B15" s="3" t="s">
        <v>768</v>
      </c>
      <c r="C15" s="3" t="s">
        <v>579</v>
      </c>
      <c r="D15" s="3">
        <v>448.73333333333335</v>
      </c>
      <c r="E15" s="3">
        <v>25.512820512820515</v>
      </c>
      <c r="F15" s="3" t="s">
        <v>64</v>
      </c>
    </row>
    <row r="16" spans="1:6">
      <c r="A16" s="3" t="s">
        <v>140</v>
      </c>
      <c r="B16" s="3" t="s">
        <v>768</v>
      </c>
      <c r="C16" s="3" t="s">
        <v>579</v>
      </c>
      <c r="D16" s="3">
        <v>444.2</v>
      </c>
      <c r="E16" s="3">
        <v>25.493421052631579</v>
      </c>
      <c r="F16" s="3" t="s">
        <v>64</v>
      </c>
    </row>
    <row r="17" spans="1:6">
      <c r="A17" s="5" t="s">
        <v>240</v>
      </c>
      <c r="B17" s="5" t="s">
        <v>237</v>
      </c>
      <c r="C17" s="5" t="s">
        <v>157</v>
      </c>
      <c r="D17" s="5">
        <v>490</v>
      </c>
      <c r="E17" s="5">
        <v>25.42</v>
      </c>
      <c r="F17" s="5">
        <v>7.9090909090909092</v>
      </c>
    </row>
    <row r="18" spans="1:6">
      <c r="A18" s="5" t="s">
        <v>164</v>
      </c>
      <c r="B18" s="5" t="s">
        <v>157</v>
      </c>
      <c r="C18" s="5" t="s">
        <v>157</v>
      </c>
      <c r="D18" s="5">
        <v>478.15454545454554</v>
      </c>
      <c r="E18" s="5">
        <v>25.354609929078013</v>
      </c>
      <c r="F18" s="5">
        <v>6.5454545454545459</v>
      </c>
    </row>
    <row r="19" spans="1:6">
      <c r="A19" s="3" t="s">
        <v>436</v>
      </c>
      <c r="B19" s="3" t="s">
        <v>747</v>
      </c>
      <c r="C19" s="3" t="s">
        <v>116</v>
      </c>
      <c r="D19" s="3">
        <v>451</v>
      </c>
      <c r="E19" s="3">
        <v>25.09</v>
      </c>
      <c r="F19" s="3">
        <f>72/8</f>
        <v>9</v>
      </c>
    </row>
    <row r="20" spans="1:6">
      <c r="A20" s="5" t="s">
        <v>448</v>
      </c>
      <c r="B20" s="5" t="s">
        <v>454</v>
      </c>
      <c r="C20" s="5" t="s">
        <v>175</v>
      </c>
      <c r="D20" s="5">
        <v>480</v>
      </c>
      <c r="E20" s="5">
        <v>25</v>
      </c>
      <c r="F20" s="5" t="s">
        <v>64</v>
      </c>
    </row>
    <row r="21" spans="1:6">
      <c r="A21" s="5" t="s">
        <v>356</v>
      </c>
      <c r="B21" s="5" t="s">
        <v>454</v>
      </c>
      <c r="C21" s="5" t="s">
        <v>175</v>
      </c>
      <c r="D21" s="5">
        <v>474.3</v>
      </c>
      <c r="E21" s="5">
        <v>24.95</v>
      </c>
      <c r="F21" s="5" t="s">
        <v>64</v>
      </c>
    </row>
    <row r="22" spans="1:6">
      <c r="A22" s="3" t="s">
        <v>240</v>
      </c>
      <c r="B22" s="3" t="s">
        <v>666</v>
      </c>
      <c r="C22" s="3" t="s">
        <v>83</v>
      </c>
      <c r="D22" s="3">
        <v>530</v>
      </c>
      <c r="E22" s="3">
        <v>24.86</v>
      </c>
      <c r="F22" s="3">
        <f>92/11</f>
        <v>8.3636363636363633</v>
      </c>
    </row>
    <row r="23" spans="1:6">
      <c r="A23" s="3" t="s">
        <v>749</v>
      </c>
      <c r="B23" s="3" t="s">
        <v>747</v>
      </c>
      <c r="C23" s="3" t="s">
        <v>116</v>
      </c>
      <c r="D23" s="3">
        <v>471.4</v>
      </c>
      <c r="E23" s="3">
        <v>24.81</v>
      </c>
      <c r="F23" s="3">
        <f>52/7</f>
        <v>7.4285714285714288</v>
      </c>
    </row>
    <row r="24" spans="1:6">
      <c r="A24" s="3" t="s">
        <v>241</v>
      </c>
      <c r="B24" s="3" t="s">
        <v>666</v>
      </c>
      <c r="C24" s="3" t="s">
        <v>83</v>
      </c>
      <c r="D24" s="3">
        <v>490</v>
      </c>
      <c r="E24" s="3">
        <v>24.73</v>
      </c>
      <c r="F24" s="3">
        <f>98/11</f>
        <v>8.9090909090909083</v>
      </c>
    </row>
    <row r="25" spans="1:6">
      <c r="A25" s="5" t="s">
        <v>201</v>
      </c>
      <c r="B25" s="5" t="s">
        <v>370</v>
      </c>
      <c r="C25" s="5" t="s">
        <v>371</v>
      </c>
      <c r="D25" s="5">
        <v>551.4</v>
      </c>
      <c r="E25" s="5">
        <v>24.72</v>
      </c>
      <c r="F25" s="5">
        <f>58/7</f>
        <v>8.2857142857142865</v>
      </c>
    </row>
    <row r="26" spans="1:6">
      <c r="A26" s="3" t="s">
        <v>786</v>
      </c>
      <c r="B26" s="3" t="s">
        <v>768</v>
      </c>
      <c r="C26" s="3" t="s">
        <v>579</v>
      </c>
      <c r="D26" s="3">
        <v>445</v>
      </c>
      <c r="E26" s="3">
        <v>24.678362573099417</v>
      </c>
      <c r="F26" s="3" t="s">
        <v>64</v>
      </c>
    </row>
    <row r="27" spans="1:6">
      <c r="A27" s="5" t="s">
        <v>100</v>
      </c>
      <c r="B27" s="5" t="s">
        <v>114</v>
      </c>
      <c r="C27" s="5" t="s">
        <v>83</v>
      </c>
      <c r="D27" s="5">
        <v>576.81818181818187</v>
      </c>
      <c r="E27" s="5">
        <v>24.458598726114651</v>
      </c>
      <c r="F27" s="5">
        <v>9.545454545454545</v>
      </c>
    </row>
    <row r="28" spans="1:6">
      <c r="A28" s="5" t="s">
        <v>20</v>
      </c>
      <c r="B28" s="5" t="s">
        <v>157</v>
      </c>
      <c r="C28" s="5" t="s">
        <v>157</v>
      </c>
      <c r="D28" s="5">
        <v>431</v>
      </c>
      <c r="E28" s="5">
        <v>24.444444444444443</v>
      </c>
      <c r="F28" s="5">
        <v>6.5</v>
      </c>
    </row>
    <row r="29" spans="1:6">
      <c r="A29" s="5" t="s">
        <v>403</v>
      </c>
      <c r="B29" s="5" t="s">
        <v>402</v>
      </c>
      <c r="C29" s="5" t="s">
        <v>401</v>
      </c>
      <c r="D29" s="5">
        <v>552.20000000000005</v>
      </c>
      <c r="E29" s="5">
        <v>24.37</v>
      </c>
      <c r="F29" s="5">
        <f>98/9</f>
        <v>10.888888888888889</v>
      </c>
    </row>
    <row r="30" spans="1:6">
      <c r="A30" s="3" t="s">
        <v>518</v>
      </c>
      <c r="B30" s="3" t="s">
        <v>768</v>
      </c>
      <c r="C30" s="3" t="s">
        <v>579</v>
      </c>
      <c r="D30" s="3">
        <v>423.46153846153845</v>
      </c>
      <c r="E30" s="3">
        <v>24.363636363636363</v>
      </c>
      <c r="F30" s="3" t="s">
        <v>64</v>
      </c>
    </row>
    <row r="31" spans="1:6">
      <c r="A31" s="5" t="s">
        <v>364</v>
      </c>
      <c r="B31" s="5" t="s">
        <v>454</v>
      </c>
      <c r="C31" s="5" t="s">
        <v>175</v>
      </c>
      <c r="D31" s="5">
        <v>415.7</v>
      </c>
      <c r="E31" s="5">
        <v>24.24</v>
      </c>
      <c r="F31" s="5" t="s">
        <v>64</v>
      </c>
    </row>
    <row r="32" spans="1:6">
      <c r="A32" s="3" t="s">
        <v>773</v>
      </c>
      <c r="B32" s="3" t="s">
        <v>768</v>
      </c>
      <c r="C32" s="3" t="s">
        <v>579</v>
      </c>
      <c r="D32" s="3">
        <v>426.66666666666669</v>
      </c>
      <c r="E32" s="3">
        <v>24.117647058823529</v>
      </c>
      <c r="F32" s="3" t="s">
        <v>64</v>
      </c>
    </row>
    <row r="33" spans="1:6">
      <c r="A33" s="3" t="s">
        <v>140</v>
      </c>
      <c r="B33" s="3" t="s">
        <v>524</v>
      </c>
      <c r="C33" s="5" t="s">
        <v>517</v>
      </c>
      <c r="D33" s="3">
        <v>425.8</v>
      </c>
      <c r="E33" s="3">
        <v>24.08</v>
      </c>
      <c r="F33" s="3" t="s">
        <v>64</v>
      </c>
    </row>
    <row r="34" spans="1:6">
      <c r="A34" s="5" t="s">
        <v>410</v>
      </c>
      <c r="B34" s="5" t="s">
        <v>402</v>
      </c>
      <c r="C34" s="5" t="s">
        <v>401</v>
      </c>
      <c r="D34" s="5">
        <v>565</v>
      </c>
      <c r="E34" s="5">
        <v>23.79</v>
      </c>
      <c r="F34" s="5">
        <f>87/9</f>
        <v>9.6666666666666661</v>
      </c>
    </row>
    <row r="35" spans="1:6">
      <c r="A35" s="5" t="s">
        <v>169</v>
      </c>
      <c r="B35" s="5" t="s">
        <v>157</v>
      </c>
      <c r="C35" s="5" t="s">
        <v>157</v>
      </c>
      <c r="D35" s="5">
        <v>359.5</v>
      </c>
      <c r="E35" s="5">
        <v>23.78640776699029</v>
      </c>
      <c r="F35" s="5">
        <v>5</v>
      </c>
    </row>
    <row r="36" spans="1:6">
      <c r="A36" s="5" t="s">
        <v>170</v>
      </c>
      <c r="B36" s="5" t="s">
        <v>157</v>
      </c>
      <c r="C36" s="5" t="s">
        <v>157</v>
      </c>
      <c r="D36" s="5">
        <v>358</v>
      </c>
      <c r="E36" s="5">
        <v>23.774509803921568</v>
      </c>
      <c r="F36" s="5">
        <v>4.9000000000000004</v>
      </c>
    </row>
    <row r="37" spans="1:6">
      <c r="A37" s="3" t="s">
        <v>675</v>
      </c>
      <c r="B37" s="3" t="s">
        <v>666</v>
      </c>
      <c r="C37" s="3" t="s">
        <v>83</v>
      </c>
      <c r="D37" s="3">
        <v>510.9</v>
      </c>
      <c r="E37" s="3">
        <v>23.7</v>
      </c>
      <c r="F37" s="3">
        <f>80/11</f>
        <v>7.2727272727272725</v>
      </c>
    </row>
    <row r="38" spans="1:6">
      <c r="A38" s="3" t="s">
        <v>240</v>
      </c>
      <c r="B38" s="3" t="s">
        <v>522</v>
      </c>
      <c r="C38" s="5" t="s">
        <v>517</v>
      </c>
      <c r="D38" s="3">
        <v>368.3</v>
      </c>
      <c r="E38" s="3">
        <v>23.58</v>
      </c>
      <c r="F38" s="3" t="s">
        <v>64</v>
      </c>
    </row>
    <row r="39" spans="1:6">
      <c r="A39" s="3" t="s">
        <v>518</v>
      </c>
      <c r="B39" s="3" t="s">
        <v>528</v>
      </c>
      <c r="C39" s="5" t="s">
        <v>517</v>
      </c>
      <c r="D39" s="3">
        <v>330.3</v>
      </c>
      <c r="E39" s="3">
        <v>23.57</v>
      </c>
      <c r="F39" s="3" t="s">
        <v>64</v>
      </c>
    </row>
    <row r="40" spans="1:6">
      <c r="A40" s="5" t="s">
        <v>356</v>
      </c>
      <c r="B40" s="5" t="s">
        <v>354</v>
      </c>
      <c r="C40" s="5" t="s">
        <v>355</v>
      </c>
      <c r="D40" s="5">
        <v>535.79999999999995</v>
      </c>
      <c r="E40" s="5">
        <v>23.55</v>
      </c>
      <c r="F40" s="5">
        <f>32/6</f>
        <v>5.333333333333333</v>
      </c>
    </row>
    <row r="41" spans="1:6">
      <c r="A41" s="5" t="s">
        <v>242</v>
      </c>
      <c r="B41" s="5" t="s">
        <v>237</v>
      </c>
      <c r="C41" s="5" t="s">
        <v>157</v>
      </c>
      <c r="D41" s="5">
        <v>410.5</v>
      </c>
      <c r="E41" s="5">
        <v>23.49</v>
      </c>
      <c r="F41" s="5">
        <v>5.2727272727272725</v>
      </c>
    </row>
    <row r="42" spans="1:6">
      <c r="A42" s="5" t="s">
        <v>140</v>
      </c>
      <c r="B42" s="5" t="s">
        <v>138</v>
      </c>
      <c r="C42" s="5" t="s">
        <v>19</v>
      </c>
      <c r="D42" s="5">
        <v>494.4</v>
      </c>
      <c r="E42" s="5">
        <v>23.46</v>
      </c>
      <c r="F42" s="5">
        <f>72/9</f>
        <v>8</v>
      </c>
    </row>
    <row r="43" spans="1:6">
      <c r="A43" s="3" t="s">
        <v>748</v>
      </c>
      <c r="B43" s="3" t="s">
        <v>747</v>
      </c>
      <c r="C43" s="3" t="s">
        <v>116</v>
      </c>
      <c r="D43" s="3">
        <v>487</v>
      </c>
      <c r="E43" s="3">
        <v>23.45</v>
      </c>
      <c r="F43" s="3">
        <f>83/9</f>
        <v>9.2222222222222214</v>
      </c>
    </row>
    <row r="44" spans="1:6">
      <c r="A44" s="3" t="s">
        <v>623</v>
      </c>
      <c r="B44" s="3" t="s">
        <v>622</v>
      </c>
      <c r="C44" s="3" t="s">
        <v>116</v>
      </c>
      <c r="D44" s="3">
        <v>449.8</v>
      </c>
      <c r="E44" s="3">
        <v>23.42</v>
      </c>
      <c r="F44" s="3">
        <f>65/11</f>
        <v>5.9090909090909092</v>
      </c>
    </row>
    <row r="45" spans="1:6">
      <c r="A45" s="5" t="s">
        <v>244</v>
      </c>
      <c r="B45" s="5" t="s">
        <v>237</v>
      </c>
      <c r="C45" s="5" t="s">
        <v>157</v>
      </c>
      <c r="D45" s="5">
        <v>338.2</v>
      </c>
      <c r="E45" s="5">
        <v>23.36</v>
      </c>
      <c r="F45" s="5">
        <v>4</v>
      </c>
    </row>
    <row r="46" spans="1:6">
      <c r="A46" s="3" t="s">
        <v>238</v>
      </c>
      <c r="B46" s="3" t="s">
        <v>522</v>
      </c>
      <c r="C46" s="5" t="s">
        <v>517</v>
      </c>
      <c r="D46" s="3">
        <v>399.6</v>
      </c>
      <c r="E46" s="3">
        <v>23.31</v>
      </c>
      <c r="F46" s="3" t="s">
        <v>64</v>
      </c>
    </row>
    <row r="47" spans="1:6">
      <c r="A47" s="5" t="s">
        <v>243</v>
      </c>
      <c r="B47" s="5" t="s">
        <v>237</v>
      </c>
      <c r="C47" s="5" t="s">
        <v>157</v>
      </c>
      <c r="D47" s="5">
        <v>346.8</v>
      </c>
      <c r="E47" s="5">
        <v>23.2</v>
      </c>
      <c r="F47" s="5">
        <v>4</v>
      </c>
    </row>
    <row r="48" spans="1:6">
      <c r="A48" s="5" t="s">
        <v>24</v>
      </c>
      <c r="B48" s="5" t="s">
        <v>157</v>
      </c>
      <c r="C48" s="5" t="s">
        <v>157</v>
      </c>
      <c r="D48" s="5">
        <v>358.33333333333331</v>
      </c>
      <c r="E48" s="5">
        <v>23.172043010752688</v>
      </c>
      <c r="F48" s="5">
        <v>5.1111111111111107</v>
      </c>
    </row>
    <row r="49" spans="1:6">
      <c r="A49" s="5" t="s">
        <v>262</v>
      </c>
      <c r="B49" s="5" t="s">
        <v>273</v>
      </c>
      <c r="C49" s="5" t="s">
        <v>116</v>
      </c>
      <c r="D49" s="5">
        <v>461.5</v>
      </c>
      <c r="E49" s="5">
        <v>23.11</v>
      </c>
      <c r="F49" s="5">
        <v>4</v>
      </c>
    </row>
    <row r="50" spans="1:6">
      <c r="A50" s="3" t="s">
        <v>609</v>
      </c>
      <c r="B50" s="3" t="s">
        <v>604</v>
      </c>
      <c r="C50" s="3" t="s">
        <v>116</v>
      </c>
      <c r="D50" s="3">
        <v>487.1</v>
      </c>
      <c r="E50" s="3">
        <v>23.11</v>
      </c>
      <c r="F50" s="3" t="s">
        <v>64</v>
      </c>
    </row>
    <row r="51" spans="1:6">
      <c r="A51" s="3" t="s">
        <v>324</v>
      </c>
      <c r="B51" s="3" t="s">
        <v>558</v>
      </c>
      <c r="C51" s="3" t="s">
        <v>371</v>
      </c>
      <c r="D51" s="3">
        <v>590</v>
      </c>
      <c r="E51" s="3">
        <v>23.06</v>
      </c>
      <c r="F51" s="3">
        <f>36/5</f>
        <v>7.2</v>
      </c>
    </row>
    <row r="52" spans="1:6">
      <c r="A52" s="5" t="s">
        <v>246</v>
      </c>
      <c r="B52" s="5" t="s">
        <v>237</v>
      </c>
      <c r="C52" s="5" t="s">
        <v>157</v>
      </c>
      <c r="D52" s="5">
        <v>415.9</v>
      </c>
      <c r="E52" s="5">
        <v>23.06</v>
      </c>
      <c r="F52" s="5">
        <v>4.4545454545454541</v>
      </c>
    </row>
    <row r="53" spans="1:6">
      <c r="A53" s="3" t="s">
        <v>164</v>
      </c>
      <c r="B53" s="3" t="s">
        <v>528</v>
      </c>
      <c r="C53" s="5" t="s">
        <v>517</v>
      </c>
      <c r="D53" s="3">
        <v>348.3</v>
      </c>
      <c r="E53" s="3">
        <v>23</v>
      </c>
      <c r="F53" s="3" t="s">
        <v>64</v>
      </c>
    </row>
    <row r="54" spans="1:6">
      <c r="A54" s="5" t="s">
        <v>87</v>
      </c>
      <c r="B54" s="3" t="s">
        <v>528</v>
      </c>
      <c r="C54" s="5" t="s">
        <v>517</v>
      </c>
      <c r="D54" s="3">
        <v>382.9</v>
      </c>
      <c r="E54" s="3">
        <v>22.95</v>
      </c>
      <c r="F54" s="3" t="s">
        <v>64</v>
      </c>
    </row>
    <row r="55" spans="1:6">
      <c r="A55" s="3" t="s">
        <v>670</v>
      </c>
      <c r="B55" s="3" t="s">
        <v>666</v>
      </c>
      <c r="C55" s="3" t="s">
        <v>83</v>
      </c>
      <c r="D55" s="3">
        <v>425.5</v>
      </c>
      <c r="E55" s="3">
        <v>22.72</v>
      </c>
      <c r="F55" s="3">
        <f>76/11</f>
        <v>6.9090909090909092</v>
      </c>
    </row>
    <row r="56" spans="1:6">
      <c r="A56" s="8" t="s">
        <v>750</v>
      </c>
      <c r="B56" s="3" t="s">
        <v>747</v>
      </c>
      <c r="C56" s="3" t="s">
        <v>116</v>
      </c>
      <c r="D56" s="3">
        <v>415.5</v>
      </c>
      <c r="E56" s="3">
        <v>22.65</v>
      </c>
      <c r="F56" s="3">
        <f>42/7</f>
        <v>6</v>
      </c>
    </row>
    <row r="57" spans="1:6">
      <c r="A57" s="3" t="s">
        <v>513</v>
      </c>
      <c r="B57" s="3" t="s">
        <v>516</v>
      </c>
      <c r="C57" s="5" t="s">
        <v>304</v>
      </c>
      <c r="D57" s="3">
        <v>367</v>
      </c>
      <c r="E57" s="3">
        <v>22.62</v>
      </c>
      <c r="F57" s="3">
        <v>5.6</v>
      </c>
    </row>
    <row r="58" spans="1:6">
      <c r="A58" s="3" t="s">
        <v>603</v>
      </c>
      <c r="B58" s="3" t="s">
        <v>193</v>
      </c>
      <c r="C58" s="3" t="s">
        <v>304</v>
      </c>
      <c r="D58" s="3">
        <v>439.3</v>
      </c>
      <c r="E58" s="3">
        <v>22.61</v>
      </c>
      <c r="F58" s="3">
        <f>37/7</f>
        <v>5.2857142857142856</v>
      </c>
    </row>
    <row r="59" spans="1:6">
      <c r="A59" s="5" t="s">
        <v>201</v>
      </c>
      <c r="B59" s="5" t="s">
        <v>200</v>
      </c>
      <c r="C59" s="5" t="s">
        <v>19</v>
      </c>
      <c r="D59" s="5">
        <v>513.79999999999995</v>
      </c>
      <c r="E59" s="5">
        <v>22.47</v>
      </c>
      <c r="F59" s="5">
        <f>87/12</f>
        <v>7.25</v>
      </c>
    </row>
    <row r="60" spans="1:6">
      <c r="A60" s="3" t="s">
        <v>540</v>
      </c>
      <c r="B60" s="3" t="s">
        <v>539</v>
      </c>
      <c r="C60" s="3" t="s">
        <v>539</v>
      </c>
      <c r="D60" s="3">
        <v>567.5</v>
      </c>
      <c r="E60" s="3">
        <v>22.45</v>
      </c>
      <c r="F60" s="3">
        <f>54/6</f>
        <v>9</v>
      </c>
    </row>
    <row r="61" spans="1:6">
      <c r="A61" s="5" t="s">
        <v>139</v>
      </c>
      <c r="B61" s="5" t="s">
        <v>138</v>
      </c>
      <c r="C61" s="5" t="s">
        <v>19</v>
      </c>
      <c r="D61" s="5">
        <v>479.5</v>
      </c>
      <c r="E61" s="5">
        <v>22.45</v>
      </c>
      <c r="F61" s="5">
        <v>6.2</v>
      </c>
    </row>
    <row r="62" spans="1:6">
      <c r="A62" s="5" t="s">
        <v>90</v>
      </c>
      <c r="B62" s="5" t="s">
        <v>82</v>
      </c>
      <c r="C62" s="5" t="s">
        <v>83</v>
      </c>
      <c r="D62" s="5">
        <v>427.5</v>
      </c>
      <c r="E62" s="5">
        <v>22.4</v>
      </c>
      <c r="F62" s="5">
        <f>51/8</f>
        <v>6.375</v>
      </c>
    </row>
    <row r="63" spans="1:6">
      <c r="A63" s="3" t="s">
        <v>679</v>
      </c>
      <c r="B63" s="3" t="s">
        <v>666</v>
      </c>
      <c r="C63" s="3" t="s">
        <v>83</v>
      </c>
      <c r="D63" s="3">
        <v>406.8</v>
      </c>
      <c r="E63" s="3">
        <v>22.37</v>
      </c>
      <c r="F63" s="3">
        <f>73/11</f>
        <v>6.6363636363636367</v>
      </c>
    </row>
    <row r="64" spans="1:6">
      <c r="A64" s="5" t="s">
        <v>314</v>
      </c>
      <c r="B64" s="5" t="s">
        <v>303</v>
      </c>
      <c r="C64" s="5" t="s">
        <v>304</v>
      </c>
      <c r="D64" s="5">
        <v>468</v>
      </c>
      <c r="E64" s="5">
        <v>22.36</v>
      </c>
      <c r="F64" s="5">
        <v>4.5</v>
      </c>
    </row>
    <row r="65" spans="1:6">
      <c r="A65" s="3" t="s">
        <v>205</v>
      </c>
      <c r="B65" s="3" t="s">
        <v>768</v>
      </c>
      <c r="C65" s="3" t="s">
        <v>579</v>
      </c>
      <c r="D65" s="3">
        <v>349.21538461538461</v>
      </c>
      <c r="E65" s="3">
        <v>22.19178082191781</v>
      </c>
      <c r="F65" s="3" t="s">
        <v>64</v>
      </c>
    </row>
    <row r="66" spans="1:6">
      <c r="A66" s="3" t="s">
        <v>529</v>
      </c>
      <c r="B66" s="3" t="s">
        <v>560</v>
      </c>
      <c r="C66" s="3" t="s">
        <v>83</v>
      </c>
      <c r="D66" s="3">
        <v>356</v>
      </c>
      <c r="E66" s="3">
        <v>22.19</v>
      </c>
      <c r="F66" s="3">
        <v>5.2</v>
      </c>
    </row>
    <row r="67" spans="1:6">
      <c r="A67" s="5" t="s">
        <v>22</v>
      </c>
      <c r="B67" s="5" t="s">
        <v>37</v>
      </c>
      <c r="C67" s="5" t="s">
        <v>19</v>
      </c>
      <c r="D67" s="5">
        <v>408.8</v>
      </c>
      <c r="E67" s="5">
        <v>22</v>
      </c>
      <c r="F67" s="5">
        <f>79/12</f>
        <v>6.583333333333333</v>
      </c>
    </row>
    <row r="68" spans="1:6">
      <c r="A68" s="3" t="s">
        <v>699</v>
      </c>
      <c r="B68" s="3" t="s">
        <v>709</v>
      </c>
      <c r="C68" s="3" t="s">
        <v>371</v>
      </c>
      <c r="D68" s="3">
        <v>511</v>
      </c>
      <c r="E68" s="3">
        <v>22</v>
      </c>
      <c r="F68" s="3" t="s">
        <v>64</v>
      </c>
    </row>
    <row r="69" spans="1:6">
      <c r="A69" s="5" t="s">
        <v>443</v>
      </c>
      <c r="B69" s="5" t="s">
        <v>454</v>
      </c>
      <c r="C69" s="5" t="s">
        <v>175</v>
      </c>
      <c r="D69" s="5">
        <v>405.7</v>
      </c>
      <c r="E69" s="5">
        <v>21.91</v>
      </c>
      <c r="F69" s="5" t="s">
        <v>64</v>
      </c>
    </row>
    <row r="70" spans="1:6">
      <c r="A70" s="3" t="s">
        <v>243</v>
      </c>
      <c r="B70" s="3" t="s">
        <v>666</v>
      </c>
      <c r="C70" s="3" t="s">
        <v>83</v>
      </c>
      <c r="D70" s="3">
        <v>380.9</v>
      </c>
      <c r="E70" s="3">
        <v>21.91</v>
      </c>
      <c r="F70" s="3">
        <f>70/11</f>
        <v>6.3636363636363633</v>
      </c>
    </row>
    <row r="71" spans="1:6">
      <c r="A71" s="3" t="s">
        <v>785</v>
      </c>
      <c r="B71" s="3" t="s">
        <v>768</v>
      </c>
      <c r="C71" s="3" t="s">
        <v>579</v>
      </c>
      <c r="D71" s="3">
        <v>362.06666666666666</v>
      </c>
      <c r="E71" s="3">
        <v>21.870503597122301</v>
      </c>
      <c r="F71" s="3" t="s">
        <v>64</v>
      </c>
    </row>
    <row r="72" spans="1:6">
      <c r="A72" s="3" t="s">
        <v>108</v>
      </c>
      <c r="B72" s="3" t="s">
        <v>193</v>
      </c>
      <c r="C72" s="3" t="s">
        <v>304</v>
      </c>
      <c r="D72" s="3">
        <v>413.6</v>
      </c>
      <c r="E72" s="3">
        <v>21.82</v>
      </c>
      <c r="F72" s="3">
        <f>32/7</f>
        <v>4.5714285714285712</v>
      </c>
    </row>
    <row r="73" spans="1:6">
      <c r="A73" s="5" t="s">
        <v>23</v>
      </c>
      <c r="B73" s="5" t="s">
        <v>37</v>
      </c>
      <c r="C73" s="5" t="s">
        <v>19</v>
      </c>
      <c r="D73" s="5">
        <v>383.8</v>
      </c>
      <c r="E73" s="5">
        <v>21.8</v>
      </c>
      <c r="F73" s="5">
        <f>73/12</f>
        <v>6.083333333333333</v>
      </c>
    </row>
    <row r="74" spans="1:6">
      <c r="A74" s="3" t="s">
        <v>607</v>
      </c>
      <c r="B74" s="3" t="s">
        <v>604</v>
      </c>
      <c r="C74" s="3" t="s">
        <v>116</v>
      </c>
      <c r="D74" s="3">
        <v>304.3</v>
      </c>
      <c r="E74" s="3">
        <v>21.79</v>
      </c>
      <c r="F74" s="3" t="s">
        <v>64</v>
      </c>
    </row>
    <row r="75" spans="1:6">
      <c r="A75" s="3" t="s">
        <v>561</v>
      </c>
      <c r="B75" s="3" t="s">
        <v>560</v>
      </c>
      <c r="C75" s="3" t="s">
        <v>83</v>
      </c>
      <c r="D75" s="3">
        <v>351</v>
      </c>
      <c r="E75" s="3">
        <v>21.76</v>
      </c>
      <c r="F75" s="3">
        <v>5.3</v>
      </c>
    </row>
    <row r="76" spans="1:6">
      <c r="A76" s="5" t="s">
        <v>20</v>
      </c>
      <c r="B76" s="5" t="s">
        <v>37</v>
      </c>
      <c r="C76" s="5" t="s">
        <v>19</v>
      </c>
      <c r="D76" s="5">
        <v>407.9</v>
      </c>
      <c r="E76" s="5">
        <v>21.76</v>
      </c>
      <c r="F76" s="5">
        <f>80/12</f>
        <v>6.666666666666667</v>
      </c>
    </row>
    <row r="77" spans="1:6">
      <c r="A77" s="3" t="s">
        <v>469</v>
      </c>
      <c r="B77" s="3" t="s">
        <v>687</v>
      </c>
      <c r="C77" s="3" t="s">
        <v>579</v>
      </c>
      <c r="D77" s="3">
        <v>396</v>
      </c>
      <c r="E77" s="3">
        <v>21.68</v>
      </c>
      <c r="F77" s="3" t="s">
        <v>64</v>
      </c>
    </row>
    <row r="78" spans="1:6">
      <c r="A78" s="3" t="s">
        <v>564</v>
      </c>
      <c r="B78" s="3" t="s">
        <v>560</v>
      </c>
      <c r="C78" s="3" t="s">
        <v>83</v>
      </c>
      <c r="D78" s="3">
        <v>418.3</v>
      </c>
      <c r="E78" s="3">
        <v>21.64</v>
      </c>
      <c r="F78" s="3">
        <f>52/9</f>
        <v>5.7777777777777777</v>
      </c>
    </row>
    <row r="79" spans="1:6">
      <c r="A79" s="3" t="s">
        <v>611</v>
      </c>
      <c r="B79" s="3" t="s">
        <v>604</v>
      </c>
      <c r="C79" s="3" t="s">
        <v>116</v>
      </c>
      <c r="D79" s="3">
        <v>280</v>
      </c>
      <c r="E79" s="3">
        <v>21.61</v>
      </c>
      <c r="F79" s="3" t="s">
        <v>64</v>
      </c>
    </row>
    <row r="80" spans="1:6">
      <c r="A80" s="5" t="s">
        <v>67</v>
      </c>
      <c r="B80" s="5" t="s">
        <v>65</v>
      </c>
      <c r="C80" s="5" t="s">
        <v>19</v>
      </c>
      <c r="D80" s="5">
        <v>359</v>
      </c>
      <c r="E80" s="5">
        <v>21.58</v>
      </c>
      <c r="F80" s="5">
        <v>4.4000000000000004</v>
      </c>
    </row>
    <row r="81" spans="1:6">
      <c r="A81" s="3" t="s">
        <v>515</v>
      </c>
      <c r="B81" s="3" t="s">
        <v>516</v>
      </c>
      <c r="C81" s="5" t="s">
        <v>304</v>
      </c>
      <c r="D81" s="3">
        <v>225.8</v>
      </c>
      <c r="E81" s="3">
        <v>21.54</v>
      </c>
      <c r="F81" s="3">
        <v>1.7</v>
      </c>
    </row>
    <row r="82" spans="1:6">
      <c r="A82" s="5" t="s">
        <v>84</v>
      </c>
      <c r="B82" s="5" t="s">
        <v>82</v>
      </c>
      <c r="C82" s="5" t="s">
        <v>83</v>
      </c>
      <c r="D82" s="5">
        <v>448.3</v>
      </c>
      <c r="E82" s="5">
        <v>21.49</v>
      </c>
      <c r="F82" s="5">
        <f>64/9</f>
        <v>7.1111111111111107</v>
      </c>
    </row>
    <row r="83" spans="1:6">
      <c r="A83" s="5" t="s">
        <v>365</v>
      </c>
      <c r="B83" s="5" t="s">
        <v>454</v>
      </c>
      <c r="C83" s="5" t="s">
        <v>175</v>
      </c>
      <c r="D83" s="5">
        <v>377.1</v>
      </c>
      <c r="E83" s="5">
        <v>21.43</v>
      </c>
      <c r="F83" s="5" t="s">
        <v>64</v>
      </c>
    </row>
    <row r="84" spans="1:6">
      <c r="A84" s="5" t="s">
        <v>108</v>
      </c>
      <c r="B84" s="5" t="s">
        <v>114</v>
      </c>
      <c r="C84" s="5" t="s">
        <v>83</v>
      </c>
      <c r="D84" s="5">
        <v>431.36363636363637</v>
      </c>
      <c r="E84" s="5">
        <v>21.40625</v>
      </c>
      <c r="F84" s="5">
        <v>6.2727272727272725</v>
      </c>
    </row>
    <row r="85" spans="1:6">
      <c r="A85" s="5" t="s">
        <v>411</v>
      </c>
      <c r="B85" s="5" t="s">
        <v>402</v>
      </c>
      <c r="C85" s="5" t="s">
        <v>401</v>
      </c>
      <c r="D85" s="5">
        <v>415</v>
      </c>
      <c r="E85" s="5">
        <v>21.39</v>
      </c>
      <c r="F85" s="5">
        <f>43/9</f>
        <v>4.7777777777777777</v>
      </c>
    </row>
    <row r="86" spans="1:6">
      <c r="A86" s="5" t="s">
        <v>264</v>
      </c>
      <c r="B86" s="5" t="s">
        <v>273</v>
      </c>
      <c r="C86" s="5" t="s">
        <v>116</v>
      </c>
      <c r="D86" s="5">
        <v>370.5</v>
      </c>
      <c r="E86" s="5">
        <v>21.39</v>
      </c>
      <c r="F86" s="5">
        <v>3.3</v>
      </c>
    </row>
    <row r="87" spans="1:6">
      <c r="A87" s="5" t="s">
        <v>204</v>
      </c>
      <c r="B87" s="5" t="s">
        <v>200</v>
      </c>
      <c r="C87" s="5" t="s">
        <v>19</v>
      </c>
      <c r="D87" s="5">
        <v>429.2</v>
      </c>
      <c r="E87" s="5">
        <v>21.35</v>
      </c>
      <c r="F87" s="5">
        <f>76/12</f>
        <v>6.333333333333333</v>
      </c>
    </row>
    <row r="88" spans="1:6">
      <c r="A88" s="3" t="s">
        <v>688</v>
      </c>
      <c r="B88" s="3" t="s">
        <v>687</v>
      </c>
      <c r="C88" s="3" t="s">
        <v>579</v>
      </c>
      <c r="D88" s="3">
        <v>401</v>
      </c>
      <c r="E88" s="3">
        <v>21.33</v>
      </c>
      <c r="F88" s="3" t="s">
        <v>64</v>
      </c>
    </row>
    <row r="89" spans="1:6">
      <c r="A89" s="5" t="s">
        <v>364</v>
      </c>
      <c r="B89" s="5" t="s">
        <v>354</v>
      </c>
      <c r="C89" s="5" t="s">
        <v>355</v>
      </c>
      <c r="D89" s="5">
        <v>382.5</v>
      </c>
      <c r="E89" s="5">
        <v>21.32</v>
      </c>
      <c r="F89" s="5">
        <f>21/6</f>
        <v>3.5</v>
      </c>
    </row>
    <row r="90" spans="1:6">
      <c r="A90" s="5" t="s">
        <v>76</v>
      </c>
      <c r="B90" s="5" t="s">
        <v>65</v>
      </c>
      <c r="C90" s="5" t="s">
        <v>19</v>
      </c>
      <c r="D90" s="5">
        <v>375.5</v>
      </c>
      <c r="E90" s="5">
        <v>21.32</v>
      </c>
      <c r="F90" s="5">
        <v>4.2</v>
      </c>
    </row>
    <row r="91" spans="1:6">
      <c r="A91" s="5" t="s">
        <v>263</v>
      </c>
      <c r="B91" s="5" t="s">
        <v>273</v>
      </c>
      <c r="C91" s="5" t="s">
        <v>116</v>
      </c>
      <c r="D91" s="5">
        <v>356.5</v>
      </c>
      <c r="E91" s="5">
        <v>21.31</v>
      </c>
      <c r="F91" s="5">
        <v>3.4</v>
      </c>
    </row>
    <row r="92" spans="1:6">
      <c r="A92" s="5" t="s">
        <v>25</v>
      </c>
      <c r="B92" s="5" t="s">
        <v>37</v>
      </c>
      <c r="C92" s="5" t="s">
        <v>19</v>
      </c>
      <c r="D92" s="5">
        <v>441.7</v>
      </c>
      <c r="E92" s="5">
        <v>21.28</v>
      </c>
      <c r="F92" s="5">
        <f>66/9</f>
        <v>7.333333333333333</v>
      </c>
    </row>
    <row r="93" spans="1:6">
      <c r="A93" s="3" t="s">
        <v>67</v>
      </c>
      <c r="B93" s="3" t="s">
        <v>560</v>
      </c>
      <c r="C93" s="3" t="s">
        <v>83</v>
      </c>
      <c r="D93" s="3">
        <v>350.5</v>
      </c>
      <c r="E93" s="3">
        <v>21.25</v>
      </c>
      <c r="F93" s="3">
        <v>5.2</v>
      </c>
    </row>
    <row r="94" spans="1:6">
      <c r="A94" s="5" t="s">
        <v>205</v>
      </c>
      <c r="B94" s="5" t="s">
        <v>200</v>
      </c>
      <c r="C94" s="5" t="s">
        <v>19</v>
      </c>
      <c r="D94" s="5">
        <v>398.8</v>
      </c>
      <c r="E94" s="5">
        <v>21.22</v>
      </c>
      <c r="F94" s="5">
        <f>72/12</f>
        <v>6</v>
      </c>
    </row>
    <row r="95" spans="1:6">
      <c r="A95" s="3" t="s">
        <v>624</v>
      </c>
      <c r="B95" s="3" t="s">
        <v>622</v>
      </c>
      <c r="C95" s="3" t="s">
        <v>116</v>
      </c>
      <c r="D95" s="3">
        <v>373.8</v>
      </c>
      <c r="E95" s="3">
        <v>21.22</v>
      </c>
      <c r="F95" s="3">
        <f>53/11</f>
        <v>4.8181818181818183</v>
      </c>
    </row>
    <row r="96" spans="1:6">
      <c r="A96" s="5" t="s">
        <v>91</v>
      </c>
      <c r="B96" s="5" t="s">
        <v>82</v>
      </c>
      <c r="C96" s="5" t="s">
        <v>83</v>
      </c>
      <c r="D96" s="5">
        <v>410.8</v>
      </c>
      <c r="E96" s="5">
        <v>21.17</v>
      </c>
      <c r="F96" s="5">
        <f>28/6</f>
        <v>4.666666666666667</v>
      </c>
    </row>
    <row r="97" spans="1:6">
      <c r="A97" s="3" t="s">
        <v>626</v>
      </c>
      <c r="B97" s="3" t="s">
        <v>622</v>
      </c>
      <c r="C97" s="3" t="s">
        <v>116</v>
      </c>
      <c r="D97" s="3">
        <v>400.4</v>
      </c>
      <c r="E97" s="3">
        <v>21.1</v>
      </c>
      <c r="F97" s="3">
        <f>42/11</f>
        <v>3.8181818181818183</v>
      </c>
    </row>
    <row r="98" spans="1:6">
      <c r="A98" s="3" t="s">
        <v>581</v>
      </c>
      <c r="B98" s="3" t="s">
        <v>193</v>
      </c>
      <c r="C98" s="3" t="s">
        <v>304</v>
      </c>
      <c r="D98" s="3">
        <v>430.7</v>
      </c>
      <c r="E98" s="3">
        <v>21.08</v>
      </c>
      <c r="F98" s="3">
        <f>35/7</f>
        <v>5</v>
      </c>
    </row>
    <row r="99" spans="1:6">
      <c r="A99" s="3" t="s">
        <v>774</v>
      </c>
      <c r="B99" s="3" t="s">
        <v>768</v>
      </c>
      <c r="C99" s="3" t="s">
        <v>579</v>
      </c>
      <c r="D99" s="3">
        <v>350.13333333333333</v>
      </c>
      <c r="E99" s="3">
        <v>21.0752688172043</v>
      </c>
      <c r="F99" s="3" t="s">
        <v>64</v>
      </c>
    </row>
    <row r="100" spans="1:6">
      <c r="A100" s="5" t="s">
        <v>141</v>
      </c>
      <c r="B100" s="5" t="s">
        <v>138</v>
      </c>
      <c r="C100" s="5" t="s">
        <v>19</v>
      </c>
      <c r="D100" s="5">
        <v>395.5</v>
      </c>
      <c r="E100" s="5">
        <v>21.07</v>
      </c>
      <c r="F100" s="5">
        <v>5.5</v>
      </c>
    </row>
    <row r="101" spans="1:6">
      <c r="A101" s="3" t="s">
        <v>469</v>
      </c>
      <c r="B101" s="5" t="s">
        <v>462</v>
      </c>
      <c r="C101" s="5" t="s">
        <v>371</v>
      </c>
      <c r="D101" s="3">
        <v>424.5</v>
      </c>
      <c r="E101" s="3">
        <v>21.03</v>
      </c>
      <c r="F101" s="3">
        <f>54/11</f>
        <v>4.9090909090909092</v>
      </c>
    </row>
    <row r="102" spans="1:6">
      <c r="A102" s="5" t="s">
        <v>107</v>
      </c>
      <c r="B102" s="5" t="s">
        <v>114</v>
      </c>
      <c r="C102" s="5" t="s">
        <v>83</v>
      </c>
      <c r="D102" s="5">
        <v>424.56363636363636</v>
      </c>
      <c r="E102" s="5">
        <v>21.007751937984494</v>
      </c>
      <c r="F102" s="5">
        <v>6.3636363636363633</v>
      </c>
    </row>
    <row r="103" spans="1:6">
      <c r="A103" s="3" t="s">
        <v>678</v>
      </c>
      <c r="B103" s="3" t="s">
        <v>666</v>
      </c>
      <c r="C103" s="3" t="s">
        <v>83</v>
      </c>
      <c r="D103" s="3">
        <v>469.1</v>
      </c>
      <c r="E103" s="3">
        <v>20.99</v>
      </c>
      <c r="F103" s="3">
        <f>84/11</f>
        <v>7.6363636363636367</v>
      </c>
    </row>
    <row r="104" spans="1:6">
      <c r="A104" s="5" t="s">
        <v>66</v>
      </c>
      <c r="B104" s="5" t="s">
        <v>65</v>
      </c>
      <c r="C104" s="5" t="s">
        <v>19</v>
      </c>
      <c r="D104" s="5">
        <v>403.5</v>
      </c>
      <c r="E104" s="5">
        <v>20.95</v>
      </c>
      <c r="F104" s="5">
        <v>4.5999999999999996</v>
      </c>
    </row>
    <row r="105" spans="1:6">
      <c r="A105" s="3" t="s">
        <v>483</v>
      </c>
      <c r="B105" s="5" t="s">
        <v>490</v>
      </c>
      <c r="C105" s="5" t="s">
        <v>401</v>
      </c>
      <c r="D105" s="3">
        <v>473</v>
      </c>
      <c r="E105" s="3">
        <v>20.9</v>
      </c>
      <c r="F105" s="3">
        <f>28/6</f>
        <v>4.666666666666667</v>
      </c>
    </row>
    <row r="106" spans="1:6">
      <c r="A106" s="5" t="s">
        <v>85</v>
      </c>
      <c r="B106" s="5" t="s">
        <v>82</v>
      </c>
      <c r="C106" s="5" t="s">
        <v>83</v>
      </c>
      <c r="D106" s="5">
        <v>397.2</v>
      </c>
      <c r="E106" s="5">
        <v>20.9</v>
      </c>
      <c r="F106" s="5">
        <f>45/9</f>
        <v>5</v>
      </c>
    </row>
    <row r="107" spans="1:6">
      <c r="A107" s="5" t="s">
        <v>21</v>
      </c>
      <c r="B107" s="5" t="s">
        <v>37</v>
      </c>
      <c r="C107" s="5" t="s">
        <v>19</v>
      </c>
      <c r="D107" s="5">
        <v>384.2</v>
      </c>
      <c r="E107" s="5">
        <v>20.85</v>
      </c>
      <c r="F107" s="5">
        <f>71/12</f>
        <v>5.916666666666667</v>
      </c>
    </row>
    <row r="108" spans="1:6">
      <c r="A108" s="5" t="s">
        <v>413</v>
      </c>
      <c r="B108" s="5" t="s">
        <v>402</v>
      </c>
      <c r="C108" s="5" t="s">
        <v>401</v>
      </c>
      <c r="D108" s="5">
        <v>357.8</v>
      </c>
      <c r="E108" s="5">
        <v>20.78</v>
      </c>
      <c r="F108" s="5">
        <f>45/9</f>
        <v>5</v>
      </c>
    </row>
    <row r="109" spans="1:6">
      <c r="A109" s="5" t="s">
        <v>412</v>
      </c>
      <c r="B109" s="5" t="s">
        <v>402</v>
      </c>
      <c r="C109" s="5" t="s">
        <v>401</v>
      </c>
      <c r="D109" s="5">
        <v>361.7</v>
      </c>
      <c r="E109" s="5">
        <v>20.76</v>
      </c>
      <c r="F109" s="5">
        <f>31/9</f>
        <v>3.4444444444444446</v>
      </c>
    </row>
    <row r="110" spans="1:6">
      <c r="A110" s="3" t="s">
        <v>618</v>
      </c>
      <c r="B110" s="3" t="s">
        <v>604</v>
      </c>
      <c r="C110" s="3" t="s">
        <v>116</v>
      </c>
      <c r="D110" s="3">
        <v>298.60000000000002</v>
      </c>
      <c r="E110" s="3">
        <v>20.74</v>
      </c>
      <c r="F110" s="3" t="s">
        <v>64</v>
      </c>
    </row>
    <row r="111" spans="1:6">
      <c r="A111" s="3" t="s">
        <v>85</v>
      </c>
      <c r="B111" s="5" t="s">
        <v>490</v>
      </c>
      <c r="C111" s="5" t="s">
        <v>401</v>
      </c>
      <c r="D111" s="3">
        <v>384</v>
      </c>
      <c r="E111" s="3">
        <v>20.7</v>
      </c>
      <c r="F111" s="3">
        <f>27/6</f>
        <v>4.5</v>
      </c>
    </row>
    <row r="112" spans="1:6">
      <c r="A112" s="5" t="s">
        <v>324</v>
      </c>
      <c r="B112" s="5" t="s">
        <v>323</v>
      </c>
      <c r="C112" s="5" t="s">
        <v>19</v>
      </c>
      <c r="D112" s="5">
        <v>471.9</v>
      </c>
      <c r="E112" s="5">
        <v>20.7</v>
      </c>
      <c r="F112" s="5">
        <f>83/13</f>
        <v>6.384615384615385</v>
      </c>
    </row>
    <row r="113" spans="1:6">
      <c r="A113" s="5" t="s">
        <v>376</v>
      </c>
      <c r="B113" s="5" t="s">
        <v>370</v>
      </c>
      <c r="C113" s="5" t="s">
        <v>371</v>
      </c>
      <c r="D113" s="5">
        <v>363.3</v>
      </c>
      <c r="E113" s="5">
        <v>20.7</v>
      </c>
      <c r="F113" s="5">
        <f>24/7</f>
        <v>3.4285714285714284</v>
      </c>
    </row>
    <row r="114" spans="1:6">
      <c r="A114" s="5" t="s">
        <v>372</v>
      </c>
      <c r="B114" s="5" t="s">
        <v>370</v>
      </c>
      <c r="C114" s="5" t="s">
        <v>371</v>
      </c>
      <c r="D114" s="5">
        <v>444.3</v>
      </c>
      <c r="E114" s="5">
        <v>20.66</v>
      </c>
      <c r="F114" s="5">
        <f>40/7</f>
        <v>5.7142857142857144</v>
      </c>
    </row>
    <row r="115" spans="1:6">
      <c r="A115" s="5" t="s">
        <v>444</v>
      </c>
      <c r="B115" s="5" t="s">
        <v>454</v>
      </c>
      <c r="C115" s="5" t="s">
        <v>175</v>
      </c>
      <c r="D115" s="5">
        <v>305.7</v>
      </c>
      <c r="E115" s="5">
        <v>20.57</v>
      </c>
      <c r="F115" s="5" t="s">
        <v>64</v>
      </c>
    </row>
    <row r="116" spans="1:6">
      <c r="A116" s="5" t="s">
        <v>305</v>
      </c>
      <c r="B116" s="5" t="s">
        <v>303</v>
      </c>
      <c r="C116" s="5" t="s">
        <v>304</v>
      </c>
      <c r="D116" s="5">
        <v>361</v>
      </c>
      <c r="E116" s="5">
        <v>20.55</v>
      </c>
      <c r="F116" s="5">
        <v>1.7</v>
      </c>
    </row>
    <row r="117" spans="1:6">
      <c r="A117" s="3" t="s">
        <v>75</v>
      </c>
      <c r="B117" s="3" t="s">
        <v>560</v>
      </c>
      <c r="C117" s="3" t="s">
        <v>83</v>
      </c>
      <c r="D117" s="3">
        <v>332</v>
      </c>
      <c r="E117" s="3">
        <v>20.48</v>
      </c>
      <c r="F117" s="3">
        <v>6</v>
      </c>
    </row>
    <row r="118" spans="1:6">
      <c r="A118" s="3" t="s">
        <v>587</v>
      </c>
      <c r="B118" s="3" t="s">
        <v>193</v>
      </c>
      <c r="C118" s="3" t="s">
        <v>304</v>
      </c>
      <c r="D118" s="3">
        <v>320</v>
      </c>
      <c r="E118" s="3">
        <v>20.48</v>
      </c>
      <c r="F118" s="3">
        <f>17/7</f>
        <v>2.4285714285714284</v>
      </c>
    </row>
    <row r="119" spans="1:6">
      <c r="A119" s="5" t="s">
        <v>75</v>
      </c>
      <c r="B119" s="5" t="s">
        <v>65</v>
      </c>
      <c r="C119" s="5" t="s">
        <v>19</v>
      </c>
      <c r="D119" s="5">
        <v>346.5</v>
      </c>
      <c r="E119" s="5">
        <v>20.41</v>
      </c>
      <c r="F119" s="5">
        <v>4.9000000000000004</v>
      </c>
    </row>
    <row r="120" spans="1:6">
      <c r="A120" s="5" t="s">
        <v>220</v>
      </c>
      <c r="B120" s="5" t="s">
        <v>200</v>
      </c>
      <c r="C120" s="5" t="s">
        <v>19</v>
      </c>
      <c r="D120" s="5">
        <f>((393.8*8)+(285*4))/12</f>
        <v>357.5333333333333</v>
      </c>
      <c r="E120" s="5">
        <f>(2060+790)/(104+36)</f>
        <v>20.357142857142858</v>
      </c>
      <c r="F120" s="5">
        <f>39/12</f>
        <v>3.25</v>
      </c>
    </row>
    <row r="121" spans="1:6">
      <c r="A121" s="3" t="s">
        <v>686</v>
      </c>
      <c r="B121" s="3" t="s">
        <v>687</v>
      </c>
      <c r="C121" s="3" t="s">
        <v>579</v>
      </c>
      <c r="D121" s="3">
        <v>258</v>
      </c>
      <c r="E121" s="3">
        <v>20.350000000000001</v>
      </c>
      <c r="F121" s="3" t="s">
        <v>64</v>
      </c>
    </row>
    <row r="122" spans="1:6">
      <c r="A122" s="5" t="s">
        <v>95</v>
      </c>
      <c r="B122" s="5" t="s">
        <v>289</v>
      </c>
      <c r="C122" s="5" t="s">
        <v>19</v>
      </c>
      <c r="D122" s="5">
        <v>370</v>
      </c>
      <c r="E122" s="5">
        <v>20.350000000000001</v>
      </c>
      <c r="F122" s="5">
        <f>56/12</f>
        <v>4.666666666666667</v>
      </c>
    </row>
    <row r="123" spans="1:6">
      <c r="A123" s="5" t="s">
        <v>90</v>
      </c>
      <c r="B123" s="5" t="s">
        <v>289</v>
      </c>
      <c r="C123" s="5" t="s">
        <v>19</v>
      </c>
      <c r="D123" s="5">
        <v>365</v>
      </c>
      <c r="E123" s="5">
        <v>20.309999999999999</v>
      </c>
      <c r="F123" s="5">
        <f>48/11</f>
        <v>4.3636363636363633</v>
      </c>
    </row>
    <row r="124" spans="1:6">
      <c r="A124" s="3" t="s">
        <v>683</v>
      </c>
      <c r="B124" s="3" t="s">
        <v>687</v>
      </c>
      <c r="C124" s="3" t="s">
        <v>579</v>
      </c>
      <c r="D124" s="3">
        <v>339</v>
      </c>
      <c r="E124" s="3">
        <v>20.27</v>
      </c>
      <c r="F124" s="3" t="s">
        <v>64</v>
      </c>
    </row>
    <row r="125" spans="1:6">
      <c r="A125" s="3" t="s">
        <v>514</v>
      </c>
      <c r="B125" s="3" t="s">
        <v>516</v>
      </c>
      <c r="C125" s="5" t="s">
        <v>304</v>
      </c>
      <c r="D125" s="3">
        <v>267.10000000000002</v>
      </c>
      <c r="E125" s="3">
        <v>20.27</v>
      </c>
      <c r="F125" s="3">
        <v>3.2</v>
      </c>
    </row>
    <row r="126" spans="1:6">
      <c r="A126" s="5" t="s">
        <v>52</v>
      </c>
      <c r="B126" s="5" t="s">
        <v>43</v>
      </c>
      <c r="C126" s="5" t="s">
        <v>38</v>
      </c>
      <c r="D126" s="5">
        <v>345.5</v>
      </c>
      <c r="E126" s="5">
        <v>20.27</v>
      </c>
      <c r="F126" s="5" t="s">
        <v>64</v>
      </c>
    </row>
    <row r="127" spans="1:6">
      <c r="A127" s="3" t="s">
        <v>625</v>
      </c>
      <c r="B127" s="3" t="s">
        <v>622</v>
      </c>
      <c r="C127" s="3" t="s">
        <v>116</v>
      </c>
      <c r="D127" s="3">
        <v>325.3</v>
      </c>
      <c r="E127" s="3">
        <v>20.23</v>
      </c>
      <c r="F127" s="3">
        <f>47/11</f>
        <v>4.2727272727272725</v>
      </c>
    </row>
    <row r="128" spans="1:6">
      <c r="A128" s="5" t="s">
        <v>85</v>
      </c>
      <c r="B128" s="5" t="s">
        <v>289</v>
      </c>
      <c r="C128" s="5" t="s">
        <v>19</v>
      </c>
      <c r="D128" s="5">
        <v>378.6</v>
      </c>
      <c r="E128" s="5">
        <v>20.149999999999999</v>
      </c>
      <c r="F128" s="5">
        <f>47/11</f>
        <v>4.2727272727272725</v>
      </c>
    </row>
    <row r="129" spans="1:6">
      <c r="A129" s="3" t="s">
        <v>90</v>
      </c>
      <c r="B129" s="5" t="s">
        <v>490</v>
      </c>
      <c r="C129" s="5" t="s">
        <v>401</v>
      </c>
      <c r="D129" s="3">
        <v>384</v>
      </c>
      <c r="E129" s="3">
        <v>20.100000000000001</v>
      </c>
      <c r="F129" s="3">
        <v>4</v>
      </c>
    </row>
    <row r="130" spans="1:6">
      <c r="A130" s="5" t="s">
        <v>246</v>
      </c>
      <c r="B130" s="5" t="s">
        <v>323</v>
      </c>
      <c r="C130" s="5" t="s">
        <v>19</v>
      </c>
      <c r="D130" s="5">
        <v>408.8</v>
      </c>
      <c r="E130" s="5">
        <v>20.100000000000001</v>
      </c>
      <c r="F130" s="5">
        <f>53/12</f>
        <v>4.416666666666667</v>
      </c>
    </row>
    <row r="131" spans="1:6">
      <c r="A131" s="5" t="s">
        <v>275</v>
      </c>
      <c r="B131" s="5" t="s">
        <v>288</v>
      </c>
      <c r="C131" s="5" t="s">
        <v>116</v>
      </c>
      <c r="D131" s="5">
        <v>309.39999999999998</v>
      </c>
      <c r="E131" s="5">
        <v>20.05</v>
      </c>
      <c r="F131" s="5">
        <f>24/9</f>
        <v>2.6666666666666665</v>
      </c>
    </row>
    <row r="132" spans="1:6">
      <c r="A132" s="3" t="s">
        <v>627</v>
      </c>
      <c r="B132" s="3" t="s">
        <v>622</v>
      </c>
      <c r="C132" s="3" t="s">
        <v>116</v>
      </c>
      <c r="D132" s="3">
        <v>331</v>
      </c>
      <c r="E132" s="3">
        <v>20.05</v>
      </c>
      <c r="F132" s="3">
        <f>22/9</f>
        <v>2.4444444444444446</v>
      </c>
    </row>
    <row r="133" spans="1:6">
      <c r="A133" s="3" t="s">
        <v>778</v>
      </c>
      <c r="B133" s="3" t="s">
        <v>768</v>
      </c>
      <c r="C133" s="3" t="s">
        <v>579</v>
      </c>
      <c r="D133" s="3">
        <v>329.2</v>
      </c>
      <c r="E133" s="3">
        <v>20.037037037037038</v>
      </c>
      <c r="F133" s="3" t="s">
        <v>64</v>
      </c>
    </row>
    <row r="134" spans="1:6">
      <c r="A134" s="3" t="s">
        <v>512</v>
      </c>
      <c r="B134" s="3" t="s">
        <v>516</v>
      </c>
      <c r="C134" s="5" t="s">
        <v>304</v>
      </c>
      <c r="D134" s="3">
        <v>304.7</v>
      </c>
      <c r="E134" s="3">
        <v>20</v>
      </c>
      <c r="F134" s="3">
        <v>3.1</v>
      </c>
    </row>
    <row r="135" spans="1:6">
      <c r="A135" s="3" t="s">
        <v>584</v>
      </c>
      <c r="B135" s="3" t="s">
        <v>193</v>
      </c>
      <c r="C135" s="3" t="s">
        <v>304</v>
      </c>
      <c r="D135" s="3">
        <v>327.9</v>
      </c>
      <c r="E135" s="3">
        <v>20</v>
      </c>
      <c r="F135" s="3">
        <f>16/7</f>
        <v>2.2857142857142856</v>
      </c>
    </row>
    <row r="136" spans="1:6">
      <c r="A136" s="5" t="s">
        <v>144</v>
      </c>
      <c r="B136" s="5" t="s">
        <v>138</v>
      </c>
      <c r="C136" s="5" t="s">
        <v>19</v>
      </c>
      <c r="D136" s="5">
        <v>385</v>
      </c>
      <c r="E136" s="5">
        <v>19.95</v>
      </c>
      <c r="F136" s="5">
        <f>49/9</f>
        <v>5.4444444444444446</v>
      </c>
    </row>
    <row r="137" spans="1:6">
      <c r="A137" s="5" t="s">
        <v>95</v>
      </c>
      <c r="B137" s="5" t="s">
        <v>82</v>
      </c>
      <c r="C137" s="5" t="s">
        <v>83</v>
      </c>
      <c r="D137" s="5">
        <v>385.6</v>
      </c>
      <c r="E137" s="5">
        <v>19.899999999999999</v>
      </c>
      <c r="F137" s="5">
        <f>39/8</f>
        <v>4.875</v>
      </c>
    </row>
    <row r="138" spans="1:6">
      <c r="A138" s="3" t="s">
        <v>606</v>
      </c>
      <c r="B138" s="3" t="s">
        <v>604</v>
      </c>
      <c r="C138" s="3" t="s">
        <v>116</v>
      </c>
      <c r="D138" s="3">
        <v>268.60000000000002</v>
      </c>
      <c r="E138" s="3">
        <v>19.84</v>
      </c>
      <c r="F138" s="3" t="s">
        <v>64</v>
      </c>
    </row>
    <row r="139" spans="1:6">
      <c r="A139" s="3" t="s">
        <v>562</v>
      </c>
      <c r="B139" s="3" t="s">
        <v>560</v>
      </c>
      <c r="C139" s="3" t="s">
        <v>83</v>
      </c>
      <c r="D139" s="3">
        <v>244.4</v>
      </c>
      <c r="E139" s="3">
        <v>19.79</v>
      </c>
      <c r="F139" s="3">
        <f>36/9</f>
        <v>4</v>
      </c>
    </row>
    <row r="140" spans="1:6">
      <c r="A140" s="3" t="s">
        <v>628</v>
      </c>
      <c r="B140" s="3" t="s">
        <v>622</v>
      </c>
      <c r="C140" s="3" t="s">
        <v>116</v>
      </c>
      <c r="D140" s="3">
        <v>260</v>
      </c>
      <c r="E140" s="3">
        <v>19.73</v>
      </c>
      <c r="F140" s="3">
        <f>21/9</f>
        <v>2.3333333333333335</v>
      </c>
    </row>
    <row r="141" spans="1:6">
      <c r="A141" s="3" t="s">
        <v>700</v>
      </c>
      <c r="B141" s="3" t="s">
        <v>709</v>
      </c>
      <c r="C141" s="3" t="s">
        <v>371</v>
      </c>
      <c r="D141" s="3">
        <v>418</v>
      </c>
      <c r="E141" s="3">
        <v>19.7</v>
      </c>
      <c r="F141" s="3" t="s">
        <v>64</v>
      </c>
    </row>
    <row r="142" spans="1:6">
      <c r="A142" s="5" t="s">
        <v>165</v>
      </c>
      <c r="B142" s="5" t="s">
        <v>303</v>
      </c>
      <c r="C142" s="5" t="s">
        <v>304</v>
      </c>
      <c r="D142" s="5">
        <v>392</v>
      </c>
      <c r="E142" s="5">
        <v>19.690000000000001</v>
      </c>
      <c r="F142" s="5">
        <v>4</v>
      </c>
    </row>
    <row r="143" spans="1:6">
      <c r="A143" s="3" t="s">
        <v>519</v>
      </c>
      <c r="B143" s="3" t="s">
        <v>528</v>
      </c>
      <c r="C143" s="5" t="s">
        <v>517</v>
      </c>
      <c r="D143" s="3">
        <v>282.3</v>
      </c>
      <c r="E143" s="3">
        <v>19.68</v>
      </c>
      <c r="F143" s="3" t="s">
        <v>64</v>
      </c>
    </row>
    <row r="144" spans="1:6">
      <c r="A144" s="5" t="s">
        <v>274</v>
      </c>
      <c r="B144" s="5" t="s">
        <v>288</v>
      </c>
      <c r="C144" s="5" t="s">
        <v>116</v>
      </c>
      <c r="D144" s="5">
        <v>401.7</v>
      </c>
      <c r="E144" s="5">
        <v>19.66</v>
      </c>
      <c r="F144" s="5">
        <f>46/9</f>
        <v>5.1111111111111107</v>
      </c>
    </row>
    <row r="145" spans="1:6">
      <c r="A145" s="5" t="s">
        <v>102</v>
      </c>
      <c r="B145" s="5" t="s">
        <v>114</v>
      </c>
      <c r="C145" s="5" t="s">
        <v>83</v>
      </c>
      <c r="D145" s="5">
        <v>282.45454545454544</v>
      </c>
      <c r="E145" s="5">
        <v>19.625</v>
      </c>
      <c r="F145" s="5">
        <v>3</v>
      </c>
    </row>
    <row r="146" spans="1:6">
      <c r="A146" s="5" t="s">
        <v>192</v>
      </c>
      <c r="B146" s="5" t="s">
        <v>174</v>
      </c>
      <c r="C146" s="5" t="s">
        <v>175</v>
      </c>
      <c r="D146" s="5">
        <v>365.6</v>
      </c>
      <c r="E146" s="5">
        <v>19.57</v>
      </c>
      <c r="F146" s="5" t="s">
        <v>64</v>
      </c>
    </row>
    <row r="147" spans="1:6">
      <c r="A147" s="5" t="s">
        <v>375</v>
      </c>
      <c r="B147" s="5" t="s">
        <v>370</v>
      </c>
      <c r="C147" s="5" t="s">
        <v>371</v>
      </c>
      <c r="D147" s="5">
        <v>372.9</v>
      </c>
      <c r="E147" s="5">
        <v>19.54</v>
      </c>
      <c r="F147" s="5">
        <f>25/7</f>
        <v>3.5714285714285716</v>
      </c>
    </row>
    <row r="148" spans="1:6">
      <c r="A148" s="5" t="s">
        <v>276</v>
      </c>
      <c r="B148" s="5" t="s">
        <v>288</v>
      </c>
      <c r="C148" s="5" t="s">
        <v>116</v>
      </c>
      <c r="D148" s="5">
        <v>348.3</v>
      </c>
      <c r="E148" s="5">
        <v>19.52</v>
      </c>
      <c r="F148" s="5">
        <f>34/9</f>
        <v>3.7777777777777777</v>
      </c>
    </row>
    <row r="149" spans="1:6">
      <c r="A149" s="3" t="s">
        <v>608</v>
      </c>
      <c r="B149" s="3" t="s">
        <v>604</v>
      </c>
      <c r="C149" s="3" t="s">
        <v>116</v>
      </c>
      <c r="D149" s="3">
        <v>257.10000000000002</v>
      </c>
      <c r="E149" s="3">
        <v>19.510000000000002</v>
      </c>
      <c r="F149" s="3" t="s">
        <v>64</v>
      </c>
    </row>
    <row r="150" spans="1:6">
      <c r="A150" s="5" t="s">
        <v>269</v>
      </c>
      <c r="B150" s="5" t="s">
        <v>273</v>
      </c>
      <c r="C150" s="5" t="s">
        <v>116</v>
      </c>
      <c r="D150" s="5">
        <v>326.10000000000002</v>
      </c>
      <c r="E150" s="5">
        <v>19.489999999999998</v>
      </c>
      <c r="F150" s="5">
        <v>3</v>
      </c>
    </row>
    <row r="151" spans="1:6">
      <c r="A151" s="5" t="s">
        <v>148</v>
      </c>
      <c r="B151" s="5" t="s">
        <v>138</v>
      </c>
      <c r="C151" s="5" t="s">
        <v>19</v>
      </c>
      <c r="D151" s="5">
        <v>325</v>
      </c>
      <c r="E151" s="5">
        <v>19.48</v>
      </c>
      <c r="F151" s="5">
        <f>32/8</f>
        <v>4</v>
      </c>
    </row>
    <row r="152" spans="1:6">
      <c r="A152" s="3" t="s">
        <v>605</v>
      </c>
      <c r="B152" s="3" t="s">
        <v>604</v>
      </c>
      <c r="C152" s="3" t="s">
        <v>116</v>
      </c>
      <c r="D152" s="3">
        <v>320</v>
      </c>
      <c r="E152" s="3">
        <v>19.47</v>
      </c>
      <c r="F152" s="3" t="s">
        <v>64</v>
      </c>
    </row>
    <row r="153" spans="1:6">
      <c r="A153" s="5" t="s">
        <v>13</v>
      </c>
      <c r="B153" s="5" t="s">
        <v>6</v>
      </c>
      <c r="C153" s="5" t="s">
        <v>19</v>
      </c>
      <c r="D153" s="5">
        <v>378.1</v>
      </c>
      <c r="E153" s="5">
        <v>19.399999999999999</v>
      </c>
      <c r="F153" s="5">
        <f>26/8</f>
        <v>3.25</v>
      </c>
    </row>
    <row r="154" spans="1:6">
      <c r="A154" s="5" t="s">
        <v>74</v>
      </c>
      <c r="B154" s="5" t="s">
        <v>65</v>
      </c>
      <c r="C154" s="5" t="s">
        <v>19</v>
      </c>
      <c r="D154" s="5">
        <v>385</v>
      </c>
      <c r="E154" s="5">
        <v>19.37</v>
      </c>
      <c r="F154" s="5">
        <v>5.2</v>
      </c>
    </row>
    <row r="155" spans="1:6">
      <c r="A155" s="5" t="s">
        <v>101</v>
      </c>
      <c r="B155" s="5" t="s">
        <v>114</v>
      </c>
      <c r="C155" s="5" t="s">
        <v>83</v>
      </c>
      <c r="D155" s="5">
        <v>331.8</v>
      </c>
      <c r="E155" s="5">
        <v>19.345794392523363</v>
      </c>
      <c r="F155" s="5">
        <v>3.4545454545454546</v>
      </c>
    </row>
    <row r="156" spans="1:6">
      <c r="A156" s="3" t="s">
        <v>506</v>
      </c>
      <c r="B156" s="3" t="s">
        <v>511</v>
      </c>
      <c r="C156" s="5" t="s">
        <v>19</v>
      </c>
      <c r="D156" s="3">
        <v>329.4</v>
      </c>
      <c r="E156" s="3">
        <v>19.329999999999998</v>
      </c>
      <c r="F156" s="3">
        <v>3</v>
      </c>
    </row>
    <row r="157" spans="1:6">
      <c r="A157" s="5" t="s">
        <v>158</v>
      </c>
      <c r="B157" s="5" t="s">
        <v>157</v>
      </c>
      <c r="C157" s="5" t="s">
        <v>157</v>
      </c>
      <c r="D157" s="5">
        <v>347.20000000000005</v>
      </c>
      <c r="E157" s="5">
        <v>19.326923076923077</v>
      </c>
      <c r="F157" s="5">
        <v>3.8888888888888888</v>
      </c>
    </row>
    <row r="158" spans="1:6">
      <c r="A158" s="5" t="s">
        <v>30</v>
      </c>
      <c r="B158" s="5" t="s">
        <v>157</v>
      </c>
      <c r="C158" s="5" t="s">
        <v>157</v>
      </c>
      <c r="D158" s="5">
        <v>232.20000000000002</v>
      </c>
      <c r="E158" s="5">
        <v>19.285714285714285</v>
      </c>
      <c r="F158" s="5">
        <v>1.4444444444444444</v>
      </c>
    </row>
    <row r="159" spans="1:6">
      <c r="A159" s="3" t="s">
        <v>637</v>
      </c>
      <c r="B159" s="3" t="s">
        <v>622</v>
      </c>
      <c r="C159" s="3" t="s">
        <v>116</v>
      </c>
      <c r="D159" s="3">
        <v>277.2</v>
      </c>
      <c r="E159" s="3">
        <v>19.21</v>
      </c>
      <c r="F159" s="3">
        <f>21/8</f>
        <v>2.625</v>
      </c>
    </row>
    <row r="160" spans="1:6">
      <c r="A160" s="5" t="s">
        <v>327</v>
      </c>
      <c r="B160" s="5" t="s">
        <v>323</v>
      </c>
      <c r="C160" s="5" t="s">
        <v>19</v>
      </c>
      <c r="D160" s="5">
        <v>407.5</v>
      </c>
      <c r="E160" s="5">
        <v>19.2</v>
      </c>
      <c r="F160" s="5">
        <v>4.4000000000000004</v>
      </c>
    </row>
    <row r="161" spans="1:6">
      <c r="A161" s="3" t="s">
        <v>630</v>
      </c>
      <c r="B161" s="3" t="s">
        <v>622</v>
      </c>
      <c r="C161" s="3" t="s">
        <v>116</v>
      </c>
      <c r="D161" s="3">
        <v>330.7</v>
      </c>
      <c r="E161" s="3">
        <v>19.190000000000001</v>
      </c>
      <c r="F161" s="3">
        <f>44/9</f>
        <v>4.8888888888888893</v>
      </c>
    </row>
    <row r="162" spans="1:6">
      <c r="A162" s="3" t="s">
        <v>567</v>
      </c>
      <c r="B162" s="3" t="s">
        <v>560</v>
      </c>
      <c r="C162" s="3" t="s">
        <v>83</v>
      </c>
      <c r="D162" s="3">
        <v>300.60000000000002</v>
      </c>
      <c r="E162" s="3">
        <v>19.170000000000002</v>
      </c>
      <c r="F162" s="3">
        <f>45/9</f>
        <v>5</v>
      </c>
    </row>
    <row r="163" spans="1:6">
      <c r="A163" s="3" t="s">
        <v>601</v>
      </c>
      <c r="B163" s="3" t="s">
        <v>604</v>
      </c>
      <c r="C163" s="3" t="s">
        <v>116</v>
      </c>
      <c r="D163" s="3">
        <v>170</v>
      </c>
      <c r="E163" s="3">
        <v>19.02</v>
      </c>
      <c r="F163" s="3" t="s">
        <v>64</v>
      </c>
    </row>
    <row r="164" spans="1:6">
      <c r="A164" s="5" t="s">
        <v>380</v>
      </c>
      <c r="B164" s="5" t="s">
        <v>370</v>
      </c>
      <c r="C164" s="5" t="s">
        <v>371</v>
      </c>
      <c r="D164" s="5">
        <v>400</v>
      </c>
      <c r="E164" s="5">
        <v>19.02</v>
      </c>
      <c r="F164" s="5">
        <f>20/7</f>
        <v>2.8571428571428572</v>
      </c>
    </row>
    <row r="165" spans="1:6">
      <c r="A165" s="5" t="s">
        <v>374</v>
      </c>
      <c r="B165" s="5" t="s">
        <v>370</v>
      </c>
      <c r="C165" s="5" t="s">
        <v>371</v>
      </c>
      <c r="D165" s="5">
        <v>317.5</v>
      </c>
      <c r="E165" s="5">
        <v>19.02</v>
      </c>
      <c r="F165" s="5">
        <f>20/7</f>
        <v>2.8571428571428572</v>
      </c>
    </row>
    <row r="166" spans="1:6">
      <c r="A166" s="3" t="s">
        <v>728</v>
      </c>
      <c r="B166" s="3" t="s">
        <v>727</v>
      </c>
      <c r="C166" s="3" t="s">
        <v>371</v>
      </c>
      <c r="D166" s="3">
        <v>369.5</v>
      </c>
      <c r="E166" s="3">
        <v>18.989999999999998</v>
      </c>
      <c r="F166" s="3">
        <f>25/11</f>
        <v>2.2727272727272729</v>
      </c>
    </row>
    <row r="167" spans="1:6">
      <c r="A167" s="5" t="s">
        <v>207</v>
      </c>
      <c r="B167" s="5" t="s">
        <v>370</v>
      </c>
      <c r="C167" s="5" t="s">
        <v>371</v>
      </c>
      <c r="D167" s="5">
        <v>362.9</v>
      </c>
      <c r="E167" s="5">
        <v>18.98</v>
      </c>
      <c r="F167" s="5">
        <f>12/7</f>
        <v>1.7142857142857142</v>
      </c>
    </row>
    <row r="168" spans="1:6">
      <c r="A168" s="5" t="s">
        <v>420</v>
      </c>
      <c r="B168" s="5" t="s">
        <v>419</v>
      </c>
      <c r="C168" s="5" t="s">
        <v>304</v>
      </c>
      <c r="D168" s="5">
        <v>334.6</v>
      </c>
      <c r="E168" s="5">
        <v>18.97</v>
      </c>
      <c r="F168" s="5">
        <f>32/12</f>
        <v>2.6666666666666665</v>
      </c>
    </row>
    <row r="169" spans="1:6">
      <c r="A169" s="5" t="s">
        <v>437</v>
      </c>
      <c r="B169" s="5" t="s">
        <v>454</v>
      </c>
      <c r="C169" s="5" t="s">
        <v>175</v>
      </c>
      <c r="D169" s="5">
        <v>314.3</v>
      </c>
      <c r="E169" s="5">
        <v>18.95</v>
      </c>
      <c r="F169" s="5" t="s">
        <v>64</v>
      </c>
    </row>
    <row r="170" spans="1:6">
      <c r="A170" s="5" t="s">
        <v>149</v>
      </c>
      <c r="B170" s="5" t="s">
        <v>138</v>
      </c>
      <c r="C170" s="5" t="s">
        <v>19</v>
      </c>
      <c r="D170" s="5">
        <v>365.7</v>
      </c>
      <c r="E170" s="5">
        <v>18.93</v>
      </c>
      <c r="F170" s="5">
        <f>32/7</f>
        <v>4.5714285714285712</v>
      </c>
    </row>
    <row r="171" spans="1:6">
      <c r="A171" s="3" t="s">
        <v>520</v>
      </c>
      <c r="B171" s="3" t="s">
        <v>522</v>
      </c>
      <c r="C171" s="5" t="s">
        <v>517</v>
      </c>
      <c r="D171" s="3">
        <v>285</v>
      </c>
      <c r="E171" s="3">
        <v>18.920000000000002</v>
      </c>
      <c r="F171" s="3" t="s">
        <v>64</v>
      </c>
    </row>
    <row r="172" spans="1:6">
      <c r="A172" s="5" t="s">
        <v>118</v>
      </c>
      <c r="B172" s="5" t="s">
        <v>115</v>
      </c>
      <c r="C172" s="5" t="s">
        <v>116</v>
      </c>
      <c r="D172" s="5">
        <v>360.8</v>
      </c>
      <c r="E172" s="5">
        <v>18.920000000000002</v>
      </c>
      <c r="F172" s="5">
        <f>16/9</f>
        <v>1.7777777777777777</v>
      </c>
    </row>
    <row r="173" spans="1:6">
      <c r="A173" s="3" t="s">
        <v>615</v>
      </c>
      <c r="B173" s="3" t="s">
        <v>604</v>
      </c>
      <c r="C173" s="3" t="s">
        <v>116</v>
      </c>
      <c r="D173" s="3">
        <v>190</v>
      </c>
      <c r="E173" s="3">
        <v>18.91</v>
      </c>
      <c r="F173" s="3" t="s">
        <v>64</v>
      </c>
    </row>
    <row r="174" spans="1:6">
      <c r="A174" s="5" t="s">
        <v>325</v>
      </c>
      <c r="B174" s="5" t="s">
        <v>323</v>
      </c>
      <c r="C174" s="5" t="s">
        <v>19</v>
      </c>
      <c r="D174" s="5">
        <v>416.2</v>
      </c>
      <c r="E174" s="5">
        <v>18.899999999999999</v>
      </c>
      <c r="F174" s="5">
        <f>68/13</f>
        <v>5.2307692307692308</v>
      </c>
    </row>
    <row r="175" spans="1:6">
      <c r="A175" s="5" t="s">
        <v>129</v>
      </c>
      <c r="B175" s="5" t="s">
        <v>37</v>
      </c>
      <c r="C175" s="5" t="s">
        <v>19</v>
      </c>
      <c r="D175" s="5">
        <v>333.9</v>
      </c>
      <c r="E175" s="5">
        <v>18.88</v>
      </c>
      <c r="F175" s="5">
        <f>54/9</f>
        <v>6</v>
      </c>
    </row>
    <row r="176" spans="1:6">
      <c r="A176" s="5" t="s">
        <v>208</v>
      </c>
      <c r="B176" s="5" t="s">
        <v>200</v>
      </c>
      <c r="C176" s="5" t="s">
        <v>19</v>
      </c>
      <c r="D176" s="5">
        <v>384.1</v>
      </c>
      <c r="E176" s="5">
        <v>18.88</v>
      </c>
      <c r="F176" s="5">
        <f>42/11</f>
        <v>3.8181818181818183</v>
      </c>
    </row>
    <row r="177" spans="1:6">
      <c r="A177" s="5" t="s">
        <v>265</v>
      </c>
      <c r="B177" s="5" t="s">
        <v>273</v>
      </c>
      <c r="C177" s="5" t="s">
        <v>116</v>
      </c>
      <c r="D177" s="5">
        <v>253.5</v>
      </c>
      <c r="E177" s="5">
        <v>18.86</v>
      </c>
      <c r="F177" s="5">
        <v>2.1</v>
      </c>
    </row>
    <row r="178" spans="1:6">
      <c r="A178" s="5" t="s">
        <v>161</v>
      </c>
      <c r="B178" s="5" t="s">
        <v>157</v>
      </c>
      <c r="C178" s="5" t="s">
        <v>157</v>
      </c>
      <c r="D178" s="5">
        <v>322.24444444444441</v>
      </c>
      <c r="E178" s="5">
        <v>18.814432989690722</v>
      </c>
      <c r="F178" s="5">
        <v>4.2222222222222223</v>
      </c>
    </row>
    <row r="179" spans="1:6">
      <c r="A179" s="5" t="s">
        <v>109</v>
      </c>
      <c r="B179" s="5" t="s">
        <v>114</v>
      </c>
      <c r="C179" s="5" t="s">
        <v>83</v>
      </c>
      <c r="D179" s="5">
        <v>274.52727272727276</v>
      </c>
      <c r="E179" s="5">
        <v>18.720930232558139</v>
      </c>
      <c r="F179" s="5">
        <v>2.7272727272727271</v>
      </c>
    </row>
    <row r="180" spans="1:6">
      <c r="A180" s="3" t="s">
        <v>589</v>
      </c>
      <c r="B180" s="3" t="s">
        <v>193</v>
      </c>
      <c r="C180" s="3" t="s">
        <v>304</v>
      </c>
      <c r="D180" s="3">
        <v>258.60000000000002</v>
      </c>
      <c r="E180" s="3">
        <v>18.71</v>
      </c>
      <c r="F180" s="3">
        <f>15/7</f>
        <v>2.1428571428571428</v>
      </c>
    </row>
    <row r="181" spans="1:6">
      <c r="A181" s="3" t="s">
        <v>582</v>
      </c>
      <c r="B181" s="3" t="s">
        <v>193</v>
      </c>
      <c r="C181" s="3" t="s">
        <v>304</v>
      </c>
      <c r="D181" s="3">
        <v>299.3</v>
      </c>
      <c r="E181" s="3">
        <v>18.66</v>
      </c>
      <c r="F181" s="3">
        <f>25/7</f>
        <v>3.5714285714285716</v>
      </c>
    </row>
    <row r="182" spans="1:6">
      <c r="A182" s="5" t="s">
        <v>249</v>
      </c>
      <c r="B182" s="5" t="s">
        <v>237</v>
      </c>
      <c r="C182" s="5" t="s">
        <v>157</v>
      </c>
      <c r="D182" s="5">
        <v>280.89999999999998</v>
      </c>
      <c r="E182" s="5">
        <v>18.64</v>
      </c>
      <c r="F182" s="5">
        <v>3.1818181818181817</v>
      </c>
    </row>
    <row r="183" spans="1:6">
      <c r="A183" s="5" t="s">
        <v>548</v>
      </c>
      <c r="B183" s="5" t="s">
        <v>558</v>
      </c>
      <c r="C183" s="5" t="s">
        <v>371</v>
      </c>
      <c r="D183" s="5">
        <v>299</v>
      </c>
      <c r="E183" s="5">
        <v>18.559999999999999</v>
      </c>
      <c r="F183" s="5">
        <f>22/5</f>
        <v>4.4000000000000004</v>
      </c>
    </row>
    <row r="184" spans="1:6">
      <c r="A184" s="3" t="s">
        <v>620</v>
      </c>
      <c r="B184" s="3" t="s">
        <v>604</v>
      </c>
      <c r="C184" s="3" t="s">
        <v>116</v>
      </c>
      <c r="D184" s="3">
        <v>138.6</v>
      </c>
      <c r="E184" s="3">
        <v>18.53</v>
      </c>
      <c r="F184" s="3" t="s">
        <v>64</v>
      </c>
    </row>
    <row r="185" spans="1:6">
      <c r="A185" s="3" t="s">
        <v>358</v>
      </c>
      <c r="B185" s="3" t="s">
        <v>747</v>
      </c>
      <c r="C185" s="3" t="s">
        <v>116</v>
      </c>
      <c r="D185" s="3">
        <v>259.7</v>
      </c>
      <c r="E185" s="3">
        <v>18.52</v>
      </c>
      <c r="F185" s="3">
        <f>23/6</f>
        <v>3.8333333333333335</v>
      </c>
    </row>
    <row r="186" spans="1:6">
      <c r="A186" s="3" t="s">
        <v>470</v>
      </c>
      <c r="B186" s="5" t="s">
        <v>462</v>
      </c>
      <c r="C186" s="5" t="s">
        <v>371</v>
      </c>
      <c r="D186" s="3">
        <v>383.1</v>
      </c>
      <c r="E186" s="3">
        <v>18.489999999999998</v>
      </c>
      <c r="F186" s="3">
        <v>4</v>
      </c>
    </row>
    <row r="187" spans="1:6">
      <c r="A187" s="5" t="s">
        <v>202</v>
      </c>
      <c r="B187" s="5" t="s">
        <v>200</v>
      </c>
      <c r="C187" s="5" t="s">
        <v>19</v>
      </c>
      <c r="D187" s="5">
        <v>335.9</v>
      </c>
      <c r="E187" s="5">
        <v>18.48</v>
      </c>
      <c r="F187" s="5">
        <f>40/11</f>
        <v>3.6363636363636362</v>
      </c>
    </row>
    <row r="188" spans="1:6">
      <c r="A188" s="5" t="s">
        <v>250</v>
      </c>
      <c r="B188" s="5" t="s">
        <v>237</v>
      </c>
      <c r="C188" s="5" t="s">
        <v>157</v>
      </c>
      <c r="D188" s="5">
        <v>269.5</v>
      </c>
      <c r="E188" s="5">
        <v>18.48</v>
      </c>
      <c r="F188" s="5">
        <v>2.0909090909090908</v>
      </c>
    </row>
    <row r="189" spans="1:6">
      <c r="A189" s="5" t="s">
        <v>165</v>
      </c>
      <c r="B189" s="5" t="s">
        <v>157</v>
      </c>
      <c r="C189" s="5" t="s">
        <v>157</v>
      </c>
      <c r="D189" s="5">
        <v>283.35555555555555</v>
      </c>
      <c r="E189" s="5">
        <v>18.444444444444443</v>
      </c>
      <c r="F189" s="5">
        <v>2.4444444444444446</v>
      </c>
    </row>
    <row r="190" spans="1:6">
      <c r="A190" s="5" t="s">
        <v>421</v>
      </c>
      <c r="B190" s="5" t="s">
        <v>419</v>
      </c>
      <c r="C190" s="5" t="s">
        <v>304</v>
      </c>
      <c r="D190" s="5">
        <v>358.3</v>
      </c>
      <c r="E190" s="5">
        <v>18.43</v>
      </c>
      <c r="F190" s="5">
        <f>40/12</f>
        <v>3.3333333333333335</v>
      </c>
    </row>
    <row r="191" spans="1:6">
      <c r="A191" s="5" t="s">
        <v>365</v>
      </c>
      <c r="B191" s="5" t="s">
        <v>354</v>
      </c>
      <c r="C191" s="5" t="s">
        <v>355</v>
      </c>
      <c r="D191" s="5">
        <v>235.8</v>
      </c>
      <c r="E191" s="5">
        <v>18.399999999999999</v>
      </c>
      <c r="F191" s="5">
        <f>12/6</f>
        <v>2</v>
      </c>
    </row>
    <row r="192" spans="1:6">
      <c r="A192" s="5" t="s">
        <v>377</v>
      </c>
      <c r="B192" s="5" t="s">
        <v>370</v>
      </c>
      <c r="C192" s="5" t="s">
        <v>371</v>
      </c>
      <c r="D192" s="5">
        <v>340</v>
      </c>
      <c r="E192" s="5">
        <v>18.350000000000001</v>
      </c>
      <c r="F192" s="5">
        <f>19/7</f>
        <v>2.7142857142857144</v>
      </c>
    </row>
    <row r="193" spans="1:6">
      <c r="A193" s="5" t="s">
        <v>96</v>
      </c>
      <c r="B193" s="5" t="s">
        <v>289</v>
      </c>
      <c r="C193" s="5" t="s">
        <v>19</v>
      </c>
      <c r="D193" s="5">
        <v>303.2</v>
      </c>
      <c r="E193" s="5">
        <v>18.32</v>
      </c>
      <c r="F193" s="5">
        <f>49/11</f>
        <v>4.4545454545454541</v>
      </c>
    </row>
    <row r="194" spans="1:6">
      <c r="A194" s="5" t="s">
        <v>31</v>
      </c>
      <c r="B194" s="5" t="s">
        <v>157</v>
      </c>
      <c r="C194" s="5" t="s">
        <v>157</v>
      </c>
      <c r="D194" s="5">
        <v>248.5</v>
      </c>
      <c r="E194" s="5">
        <v>18.295454545454547</v>
      </c>
      <c r="F194" s="5">
        <v>2.7</v>
      </c>
    </row>
    <row r="195" spans="1:6">
      <c r="A195" s="3" t="s">
        <v>592</v>
      </c>
      <c r="B195" s="3" t="s">
        <v>193</v>
      </c>
      <c r="C195" s="3" t="s">
        <v>304</v>
      </c>
      <c r="D195" s="3">
        <v>240.7</v>
      </c>
      <c r="E195" s="3">
        <v>18.28</v>
      </c>
      <c r="F195" s="3">
        <f>18/7</f>
        <v>2.5714285714285716</v>
      </c>
    </row>
    <row r="196" spans="1:6">
      <c r="A196" s="5" t="s">
        <v>404</v>
      </c>
      <c r="B196" s="5" t="s">
        <v>402</v>
      </c>
      <c r="C196" s="5" t="s">
        <v>401</v>
      </c>
      <c r="D196" s="5">
        <v>388.9</v>
      </c>
      <c r="E196" s="5">
        <v>18.25</v>
      </c>
      <c r="F196" s="5">
        <f>39/9</f>
        <v>4.333333333333333</v>
      </c>
    </row>
    <row r="197" spans="1:6">
      <c r="A197" s="3" t="s">
        <v>633</v>
      </c>
      <c r="B197" s="3" t="s">
        <v>622</v>
      </c>
      <c r="C197" s="3" t="s">
        <v>116</v>
      </c>
      <c r="D197" s="3">
        <v>242.1</v>
      </c>
      <c r="E197" s="3">
        <v>18.190000000000001</v>
      </c>
      <c r="F197" s="3">
        <f>19/8</f>
        <v>2.375</v>
      </c>
    </row>
    <row r="198" spans="1:6">
      <c r="A198" s="3" t="s">
        <v>593</v>
      </c>
      <c r="B198" s="3" t="s">
        <v>193</v>
      </c>
      <c r="C198" s="3" t="s">
        <v>304</v>
      </c>
      <c r="D198" s="3">
        <v>224.3</v>
      </c>
      <c r="E198" s="3">
        <v>18.18</v>
      </c>
      <c r="F198" s="3">
        <f>14/7</f>
        <v>2</v>
      </c>
    </row>
    <row r="199" spans="1:6">
      <c r="A199" s="5" t="s">
        <v>53</v>
      </c>
      <c r="B199" s="5" t="s">
        <v>43</v>
      </c>
      <c r="C199" s="5" t="s">
        <v>38</v>
      </c>
      <c r="D199" s="5">
        <v>323.2</v>
      </c>
      <c r="E199" s="5">
        <v>18.18</v>
      </c>
      <c r="F199" s="5" t="s">
        <v>64</v>
      </c>
    </row>
    <row r="200" spans="1:6">
      <c r="A200" s="3" t="s">
        <v>771</v>
      </c>
      <c r="B200" s="3" t="s">
        <v>768</v>
      </c>
      <c r="C200" s="3" t="s">
        <v>579</v>
      </c>
      <c r="D200" s="3">
        <v>323.5</v>
      </c>
      <c r="E200" s="3">
        <v>18.177966101694917</v>
      </c>
      <c r="F200" s="3" t="s">
        <v>64</v>
      </c>
    </row>
    <row r="201" spans="1:6">
      <c r="A201" s="3" t="s">
        <v>616</v>
      </c>
      <c r="B201" s="3" t="s">
        <v>604</v>
      </c>
      <c r="C201" s="3" t="s">
        <v>116</v>
      </c>
      <c r="D201" s="3">
        <v>197.1</v>
      </c>
      <c r="E201" s="3">
        <v>18.16</v>
      </c>
      <c r="F201" s="3" t="s">
        <v>64</v>
      </c>
    </row>
    <row r="202" spans="1:6">
      <c r="A202" s="3" t="s">
        <v>565</v>
      </c>
      <c r="B202" s="3" t="s">
        <v>560</v>
      </c>
      <c r="C202" s="3" t="s">
        <v>83</v>
      </c>
      <c r="D202" s="3">
        <v>272.8</v>
      </c>
      <c r="E202" s="3">
        <v>18.12</v>
      </c>
      <c r="F202" s="3">
        <f>35/9</f>
        <v>3.8888888888888888</v>
      </c>
    </row>
    <row r="203" spans="1:6">
      <c r="A203" s="3" t="s">
        <v>668</v>
      </c>
      <c r="B203" s="3" t="s">
        <v>666</v>
      </c>
      <c r="C203" s="3" t="s">
        <v>83</v>
      </c>
      <c r="D203" s="3">
        <v>290</v>
      </c>
      <c r="E203" s="3">
        <v>18.12</v>
      </c>
      <c r="F203" s="3">
        <f>38/11</f>
        <v>3.4545454545454546</v>
      </c>
    </row>
    <row r="204" spans="1:6">
      <c r="A204" s="5" t="s">
        <v>247</v>
      </c>
      <c r="B204" s="5" t="s">
        <v>237</v>
      </c>
      <c r="C204" s="5" t="s">
        <v>157</v>
      </c>
      <c r="D204" s="5">
        <v>307.3</v>
      </c>
      <c r="E204" s="5">
        <v>18.12</v>
      </c>
      <c r="F204" s="5">
        <v>3.8181818181818183</v>
      </c>
    </row>
    <row r="205" spans="1:6">
      <c r="A205" s="8" t="s">
        <v>751</v>
      </c>
      <c r="B205" s="3" t="s">
        <v>747</v>
      </c>
      <c r="C205" s="3" t="s">
        <v>116</v>
      </c>
      <c r="D205" s="3">
        <v>301.39999999999998</v>
      </c>
      <c r="E205" s="3">
        <v>18.11</v>
      </c>
      <c r="F205" s="3">
        <f>25/6</f>
        <v>4.166666666666667</v>
      </c>
    </row>
    <row r="206" spans="1:6">
      <c r="A206" s="3" t="s">
        <v>95</v>
      </c>
      <c r="B206" s="5" t="s">
        <v>490</v>
      </c>
      <c r="C206" s="5" t="s">
        <v>401</v>
      </c>
      <c r="D206" s="3">
        <v>319</v>
      </c>
      <c r="E206" s="3">
        <v>18.100000000000001</v>
      </c>
      <c r="F206" s="3">
        <f>16/6</f>
        <v>2.6666666666666665</v>
      </c>
    </row>
    <row r="207" spans="1:6">
      <c r="A207" s="3" t="s">
        <v>251</v>
      </c>
      <c r="B207" s="3" t="s">
        <v>666</v>
      </c>
      <c r="C207" s="3" t="s">
        <v>83</v>
      </c>
      <c r="D207" s="3">
        <v>265.89999999999998</v>
      </c>
      <c r="E207" s="3">
        <v>18.07</v>
      </c>
      <c r="F207" s="3">
        <f>35/11</f>
        <v>3.1818181818181817</v>
      </c>
    </row>
    <row r="208" spans="1:6">
      <c r="A208" s="3" t="s">
        <v>525</v>
      </c>
      <c r="B208" s="3" t="s">
        <v>524</v>
      </c>
      <c r="C208" s="5" t="s">
        <v>517</v>
      </c>
      <c r="D208" s="3">
        <v>299.5</v>
      </c>
      <c r="E208" s="3">
        <v>18.059999999999999</v>
      </c>
      <c r="F208" s="3" t="s">
        <v>64</v>
      </c>
    </row>
    <row r="209" spans="1:9">
      <c r="A209" s="5" t="s">
        <v>267</v>
      </c>
      <c r="B209" s="5" t="s">
        <v>273</v>
      </c>
      <c r="C209" s="5" t="s">
        <v>116</v>
      </c>
      <c r="D209" s="5">
        <v>264.5</v>
      </c>
      <c r="E209" s="5">
        <v>18.02</v>
      </c>
      <c r="F209" s="5">
        <v>3</v>
      </c>
    </row>
    <row r="210" spans="1:9">
      <c r="A210" s="5" t="s">
        <v>326</v>
      </c>
      <c r="B210" s="5" t="s">
        <v>323</v>
      </c>
      <c r="C210" s="5" t="s">
        <v>19</v>
      </c>
      <c r="D210" s="5">
        <v>371.7</v>
      </c>
      <c r="E210" s="5">
        <v>18</v>
      </c>
      <c r="F210" s="5">
        <f>49/12</f>
        <v>4.083333333333333</v>
      </c>
    </row>
    <row r="211" spans="1:9">
      <c r="A211" s="5" t="s">
        <v>185</v>
      </c>
      <c r="B211" s="5" t="s">
        <v>174</v>
      </c>
      <c r="C211" s="5" t="s">
        <v>175</v>
      </c>
      <c r="D211" s="5">
        <v>306.7</v>
      </c>
      <c r="E211" s="5">
        <v>17.920000000000002</v>
      </c>
      <c r="F211" s="5" t="s">
        <v>64</v>
      </c>
    </row>
    <row r="212" spans="1:9">
      <c r="A212" s="5" t="s">
        <v>270</v>
      </c>
      <c r="B212" s="5" t="s">
        <v>273</v>
      </c>
      <c r="C212" s="5" t="s">
        <v>116</v>
      </c>
      <c r="D212" s="5">
        <v>257</v>
      </c>
      <c r="E212" s="5">
        <v>17.86</v>
      </c>
      <c r="F212" s="5">
        <v>2.1</v>
      </c>
    </row>
    <row r="213" spans="1:9">
      <c r="A213" s="5" t="s">
        <v>91</v>
      </c>
      <c r="B213" s="5" t="s">
        <v>289</v>
      </c>
      <c r="C213" s="5" t="s">
        <v>19</v>
      </c>
      <c r="D213" s="5">
        <v>350.5</v>
      </c>
      <c r="E213" s="5">
        <v>17.82</v>
      </c>
      <c r="F213" s="5">
        <f>49/11</f>
        <v>4.4545454545454541</v>
      </c>
    </row>
    <row r="214" spans="1:9">
      <c r="A214" s="3" t="s">
        <v>485</v>
      </c>
      <c r="B214" s="5" t="s">
        <v>490</v>
      </c>
      <c r="C214" s="5" t="s">
        <v>401</v>
      </c>
      <c r="D214" s="3">
        <v>318</v>
      </c>
      <c r="E214" s="3">
        <v>17.8</v>
      </c>
      <c r="F214" s="3">
        <f>15/6</f>
        <v>2.5</v>
      </c>
      <c r="H214" s="3"/>
      <c r="I214" s="3"/>
    </row>
    <row r="215" spans="1:9">
      <c r="A215" s="3" t="s">
        <v>535</v>
      </c>
      <c r="B215" s="3" t="s">
        <v>539</v>
      </c>
      <c r="C215" s="3" t="s">
        <v>539</v>
      </c>
      <c r="D215" s="3">
        <v>274.2</v>
      </c>
      <c r="E215" s="3">
        <v>17.8</v>
      </c>
      <c r="F215" s="3">
        <f>13/6</f>
        <v>2.1666666666666665</v>
      </c>
      <c r="H215" s="3"/>
      <c r="I215" s="3"/>
    </row>
    <row r="216" spans="1:9">
      <c r="A216" s="5" t="s">
        <v>450</v>
      </c>
      <c r="B216" s="5" t="s">
        <v>454</v>
      </c>
      <c r="C216" s="5" t="s">
        <v>175</v>
      </c>
      <c r="D216" s="5">
        <v>214.3</v>
      </c>
      <c r="E216" s="5">
        <v>17.78</v>
      </c>
      <c r="F216" s="5" t="s">
        <v>64</v>
      </c>
      <c r="H216" s="3"/>
      <c r="I216" s="3"/>
    </row>
    <row r="217" spans="1:9">
      <c r="A217" s="3" t="s">
        <v>476</v>
      </c>
      <c r="B217" s="5" t="s">
        <v>462</v>
      </c>
      <c r="C217" s="5" t="s">
        <v>371</v>
      </c>
      <c r="D217" s="3">
        <v>314</v>
      </c>
      <c r="E217" s="3">
        <v>17.77</v>
      </c>
      <c r="F217" s="3">
        <v>2</v>
      </c>
      <c r="H217" s="3"/>
      <c r="I217" s="3"/>
    </row>
    <row r="218" spans="1:9">
      <c r="A218" s="5" t="s">
        <v>245</v>
      </c>
      <c r="B218" s="5" t="s">
        <v>237</v>
      </c>
      <c r="C218" s="5" t="s">
        <v>157</v>
      </c>
      <c r="D218" s="5">
        <v>210.5</v>
      </c>
      <c r="E218" s="5">
        <v>17.77</v>
      </c>
      <c r="F218" s="5">
        <v>2.3636363636363638</v>
      </c>
      <c r="H218" s="3"/>
      <c r="I218" s="3"/>
    </row>
    <row r="219" spans="1:9">
      <c r="A219" s="3" t="s">
        <v>729</v>
      </c>
      <c r="B219" s="3" t="s">
        <v>727</v>
      </c>
      <c r="C219" s="3" t="s">
        <v>371</v>
      </c>
      <c r="D219" s="3">
        <v>285.8</v>
      </c>
      <c r="E219" s="3">
        <v>17.760000000000002</v>
      </c>
      <c r="F219" s="3">
        <f>35/12</f>
        <v>2.9166666666666665</v>
      </c>
      <c r="H219" s="3"/>
      <c r="I219" s="3"/>
    </row>
    <row r="220" spans="1:9">
      <c r="A220" s="3" t="s">
        <v>534</v>
      </c>
      <c r="B220" s="3" t="s">
        <v>539</v>
      </c>
      <c r="C220" s="3" t="s">
        <v>539</v>
      </c>
      <c r="D220" s="3">
        <v>329</v>
      </c>
      <c r="E220" s="3">
        <v>17.75</v>
      </c>
      <c r="F220" s="3">
        <f>10/5</f>
        <v>2</v>
      </c>
      <c r="H220" s="3"/>
      <c r="I220" s="3"/>
    </row>
    <row r="221" spans="1:9">
      <c r="A221" s="3" t="s">
        <v>595</v>
      </c>
      <c r="B221" s="3" t="s">
        <v>193</v>
      </c>
      <c r="C221" s="3" t="s">
        <v>304</v>
      </c>
      <c r="D221" s="3">
        <v>175.7</v>
      </c>
      <c r="E221" s="3">
        <v>17.73</v>
      </c>
      <c r="F221" s="3">
        <f>13/7</f>
        <v>1.8571428571428572</v>
      </c>
      <c r="H221" s="3"/>
      <c r="I221" s="3"/>
    </row>
    <row r="222" spans="1:9">
      <c r="A222" s="3" t="s">
        <v>149</v>
      </c>
      <c r="B222" s="3" t="s">
        <v>524</v>
      </c>
      <c r="C222" s="5" t="s">
        <v>517</v>
      </c>
      <c r="D222" s="3">
        <v>271</v>
      </c>
      <c r="E222" s="3">
        <v>17.7</v>
      </c>
      <c r="F222" s="3" t="s">
        <v>64</v>
      </c>
      <c r="H222" s="3"/>
      <c r="I222" s="3"/>
    </row>
    <row r="223" spans="1:9">
      <c r="A223" s="5" t="s">
        <v>290</v>
      </c>
      <c r="B223" s="5" t="s">
        <v>289</v>
      </c>
      <c r="C223" s="5" t="s">
        <v>19</v>
      </c>
      <c r="D223" s="5">
        <v>280</v>
      </c>
      <c r="E223" s="5">
        <v>17.649999999999999</v>
      </c>
      <c r="F223" s="5">
        <f>25/12</f>
        <v>2.0833333333333335</v>
      </c>
      <c r="H223" s="3"/>
      <c r="I223" s="3"/>
    </row>
    <row r="224" spans="1:9">
      <c r="A224" s="5" t="s">
        <v>26</v>
      </c>
      <c r="B224" s="5" t="s">
        <v>37</v>
      </c>
      <c r="C224" s="5" t="s">
        <v>19</v>
      </c>
      <c r="D224" s="5">
        <v>310</v>
      </c>
      <c r="E224" s="5">
        <v>17.63</v>
      </c>
      <c r="F224" s="5">
        <f>24/9</f>
        <v>2.6666666666666665</v>
      </c>
      <c r="H224" s="3"/>
      <c r="I224" s="3"/>
    </row>
    <row r="225" spans="1:9">
      <c r="A225" s="5" t="s">
        <v>172</v>
      </c>
      <c r="B225" s="5" t="s">
        <v>157</v>
      </c>
      <c r="C225" s="5" t="s">
        <v>157</v>
      </c>
      <c r="D225" s="5">
        <v>228.5</v>
      </c>
      <c r="E225" s="5">
        <v>17.590361445783131</v>
      </c>
      <c r="F225" s="5">
        <v>2.1</v>
      </c>
      <c r="H225" s="3"/>
      <c r="I225" s="3"/>
    </row>
    <row r="226" spans="1:9">
      <c r="A226" s="3" t="s">
        <v>249</v>
      </c>
      <c r="B226" s="3" t="s">
        <v>666</v>
      </c>
      <c r="C226" s="3" t="s">
        <v>83</v>
      </c>
      <c r="D226" s="3">
        <v>278.2</v>
      </c>
      <c r="E226" s="3">
        <v>17.579999999999998</v>
      </c>
      <c r="F226" s="3">
        <f>38/11</f>
        <v>3.4545454545454546</v>
      </c>
      <c r="H226" s="3"/>
      <c r="I226" s="3"/>
    </row>
    <row r="227" spans="1:9">
      <c r="A227" s="5" t="s">
        <v>206</v>
      </c>
      <c r="B227" s="5" t="s">
        <v>200</v>
      </c>
      <c r="C227" s="5" t="s">
        <v>19</v>
      </c>
      <c r="D227" s="5">
        <v>290.5</v>
      </c>
      <c r="E227" s="5">
        <v>17.57</v>
      </c>
      <c r="F227" s="5">
        <f>32/11</f>
        <v>2.9090909090909092</v>
      </c>
      <c r="H227" s="3"/>
      <c r="I227" s="3"/>
    </row>
    <row r="228" spans="1:9">
      <c r="A228" s="3" t="s">
        <v>507</v>
      </c>
      <c r="B228" s="3" t="s">
        <v>511</v>
      </c>
      <c r="C228" s="5" t="s">
        <v>19</v>
      </c>
      <c r="D228" s="3">
        <v>314.39999999999998</v>
      </c>
      <c r="E228" s="3">
        <v>17.53</v>
      </c>
      <c r="F228" s="3">
        <v>3</v>
      </c>
      <c r="H228" s="3"/>
      <c r="I228" s="3"/>
    </row>
    <row r="229" spans="1:9">
      <c r="A229" s="3" t="s">
        <v>588</v>
      </c>
      <c r="B229" s="3" t="s">
        <v>193</v>
      </c>
      <c r="C229" s="3" t="s">
        <v>304</v>
      </c>
      <c r="D229" s="3">
        <v>315.7</v>
      </c>
      <c r="E229" s="3">
        <v>17.440000000000001</v>
      </c>
      <c r="F229" s="3">
        <f>24/7</f>
        <v>3.4285714285714284</v>
      </c>
      <c r="H229" s="3"/>
      <c r="I229" s="3"/>
    </row>
    <row r="230" spans="1:9">
      <c r="A230" s="5" t="s">
        <v>186</v>
      </c>
      <c r="B230" s="5" t="s">
        <v>174</v>
      </c>
      <c r="C230" s="5" t="s">
        <v>175</v>
      </c>
      <c r="D230" s="5">
        <v>254.4</v>
      </c>
      <c r="E230" s="5">
        <v>17.43</v>
      </c>
      <c r="F230" s="5" t="s">
        <v>64</v>
      </c>
      <c r="H230" s="3"/>
      <c r="I230" s="3"/>
    </row>
    <row r="231" spans="1:9">
      <c r="A231" s="5" t="s">
        <v>248</v>
      </c>
      <c r="B231" s="5" t="s">
        <v>237</v>
      </c>
      <c r="C231" s="5" t="s">
        <v>157</v>
      </c>
      <c r="D231" s="5">
        <v>239.5</v>
      </c>
      <c r="E231" s="5">
        <v>17.399999999999999</v>
      </c>
      <c r="F231" s="5">
        <v>1.6363636363636365</v>
      </c>
      <c r="H231" s="3"/>
      <c r="I231" s="3"/>
    </row>
    <row r="232" spans="1:9">
      <c r="A232" s="5" t="s">
        <v>445</v>
      </c>
      <c r="B232" s="5" t="s">
        <v>454</v>
      </c>
      <c r="C232" s="5" t="s">
        <v>175</v>
      </c>
      <c r="D232" s="5">
        <v>214.3</v>
      </c>
      <c r="E232" s="5">
        <v>17.27</v>
      </c>
      <c r="F232" s="5" t="s">
        <v>64</v>
      </c>
      <c r="H232" s="3"/>
      <c r="I232" s="3"/>
    </row>
    <row r="233" spans="1:9">
      <c r="A233" s="5" t="s">
        <v>158</v>
      </c>
      <c r="B233" s="5" t="s">
        <v>402</v>
      </c>
      <c r="C233" s="5" t="s">
        <v>401</v>
      </c>
      <c r="D233" s="5">
        <v>331.7</v>
      </c>
      <c r="E233" s="5">
        <v>17.260000000000002</v>
      </c>
      <c r="F233" s="5">
        <f>37/9</f>
        <v>4.1111111111111107</v>
      </c>
      <c r="H233" s="3"/>
      <c r="I233" s="3"/>
    </row>
    <row r="234" spans="1:9">
      <c r="A234" s="5" t="s">
        <v>279</v>
      </c>
      <c r="B234" s="5" t="s">
        <v>288</v>
      </c>
      <c r="C234" s="5" t="s">
        <v>116</v>
      </c>
      <c r="D234" s="5">
        <v>267.89999999999998</v>
      </c>
      <c r="E234" s="5">
        <v>17.25</v>
      </c>
      <c r="F234" s="5">
        <f>14/7</f>
        <v>2</v>
      </c>
      <c r="H234" s="3"/>
      <c r="I234" s="3"/>
    </row>
    <row r="235" spans="1:9">
      <c r="A235" s="5" t="s">
        <v>309</v>
      </c>
      <c r="B235" s="5" t="s">
        <v>303</v>
      </c>
      <c r="C235" s="5" t="s">
        <v>304</v>
      </c>
      <c r="D235" s="5">
        <v>220</v>
      </c>
      <c r="E235" s="5">
        <v>17.22</v>
      </c>
      <c r="F235" s="5">
        <v>0.6</v>
      </c>
      <c r="H235" s="3"/>
      <c r="I235" s="3"/>
    </row>
    <row r="236" spans="1:9">
      <c r="A236" s="3" t="s">
        <v>617</v>
      </c>
      <c r="B236" s="3" t="s">
        <v>604</v>
      </c>
      <c r="C236" s="3" t="s">
        <v>116</v>
      </c>
      <c r="D236" s="3">
        <v>151.4</v>
      </c>
      <c r="E236" s="3">
        <v>17.18</v>
      </c>
      <c r="F236" s="3" t="s">
        <v>64</v>
      </c>
      <c r="H236" s="3"/>
      <c r="I236" s="3"/>
    </row>
    <row r="237" spans="1:9">
      <c r="A237" s="5" t="s">
        <v>281</v>
      </c>
      <c r="B237" s="5" t="s">
        <v>288</v>
      </c>
      <c r="C237" s="5" t="s">
        <v>116</v>
      </c>
      <c r="D237" s="5">
        <v>255.7</v>
      </c>
      <c r="E237" s="5">
        <v>17.149999999999999</v>
      </c>
      <c r="F237" s="5">
        <f>25/7</f>
        <v>3.5714285714285716</v>
      </c>
    </row>
    <row r="238" spans="1:9">
      <c r="A238" s="3" t="s">
        <v>684</v>
      </c>
      <c r="B238" s="3" t="s">
        <v>687</v>
      </c>
      <c r="C238" s="3" t="s">
        <v>579</v>
      </c>
      <c r="D238" s="3">
        <v>285</v>
      </c>
      <c r="E238" s="3">
        <v>17.14</v>
      </c>
      <c r="F238" s="3" t="s">
        <v>64</v>
      </c>
    </row>
    <row r="239" spans="1:9">
      <c r="A239" s="5" t="s">
        <v>180</v>
      </c>
      <c r="B239" s="5" t="s">
        <v>174</v>
      </c>
      <c r="C239" s="5" t="s">
        <v>175</v>
      </c>
      <c r="D239" s="5">
        <v>181.4</v>
      </c>
      <c r="E239" s="5">
        <v>17.13</v>
      </c>
      <c r="F239" s="5" t="s">
        <v>64</v>
      </c>
    </row>
    <row r="240" spans="1:9">
      <c r="A240" s="5" t="s">
        <v>358</v>
      </c>
      <c r="B240" s="5" t="s">
        <v>354</v>
      </c>
      <c r="C240" s="5" t="s">
        <v>355</v>
      </c>
      <c r="D240" s="5">
        <v>278.3</v>
      </c>
      <c r="E240" s="5">
        <v>17.100000000000001</v>
      </c>
      <c r="F240" s="5">
        <f>7/6</f>
        <v>1.1666666666666667</v>
      </c>
    </row>
    <row r="241" spans="1:6">
      <c r="A241" s="5" t="s">
        <v>329</v>
      </c>
      <c r="B241" s="5" t="s">
        <v>323</v>
      </c>
      <c r="C241" s="5" t="s">
        <v>19</v>
      </c>
      <c r="D241" s="5">
        <v>359</v>
      </c>
      <c r="E241" s="5">
        <v>17.099999999999998</v>
      </c>
      <c r="F241" s="5">
        <v>3.1</v>
      </c>
    </row>
    <row r="242" spans="1:6">
      <c r="A242" s="5" t="s">
        <v>330</v>
      </c>
      <c r="B242" s="5" t="s">
        <v>323</v>
      </c>
      <c r="C242" s="5" t="s">
        <v>19</v>
      </c>
      <c r="D242" s="5">
        <v>327</v>
      </c>
      <c r="E242" s="5">
        <v>17.099999999999998</v>
      </c>
      <c r="F242" s="5">
        <v>2.8</v>
      </c>
    </row>
    <row r="243" spans="1:6">
      <c r="A243" s="3" t="s">
        <v>245</v>
      </c>
      <c r="B243" s="3" t="s">
        <v>666</v>
      </c>
      <c r="C243" s="3" t="s">
        <v>83</v>
      </c>
      <c r="D243" s="3">
        <v>235.5</v>
      </c>
      <c r="E243" s="3">
        <v>17.09</v>
      </c>
      <c r="F243" s="3">
        <f>36/11</f>
        <v>3.2727272727272729</v>
      </c>
    </row>
    <row r="244" spans="1:6">
      <c r="A244" s="3" t="s">
        <v>671</v>
      </c>
      <c r="B244" s="3" t="s">
        <v>666</v>
      </c>
      <c r="C244" s="3" t="s">
        <v>83</v>
      </c>
      <c r="D244" s="3">
        <v>280.5</v>
      </c>
      <c r="E244" s="3">
        <v>17.07</v>
      </c>
      <c r="F244" s="3">
        <v>3</v>
      </c>
    </row>
    <row r="245" spans="1:6">
      <c r="A245" s="3" t="s">
        <v>165</v>
      </c>
      <c r="B245" s="3" t="s">
        <v>768</v>
      </c>
      <c r="C245" s="3" t="s">
        <v>579</v>
      </c>
      <c r="D245" s="3">
        <v>205.01538461538459</v>
      </c>
      <c r="E245" s="3">
        <v>17.058823529411764</v>
      </c>
      <c r="F245" s="3" t="s">
        <v>64</v>
      </c>
    </row>
    <row r="246" spans="1:6">
      <c r="A246" s="3" t="s">
        <v>570</v>
      </c>
      <c r="B246" s="3" t="s">
        <v>560</v>
      </c>
      <c r="C246" s="3" t="s">
        <v>83</v>
      </c>
      <c r="D246" s="3">
        <v>218.3</v>
      </c>
      <c r="E246" s="3">
        <v>17.04</v>
      </c>
      <c r="F246" s="3">
        <f>20/9</f>
        <v>2.2222222222222223</v>
      </c>
    </row>
    <row r="247" spans="1:6">
      <c r="A247" s="3" t="s">
        <v>636</v>
      </c>
      <c r="B247" s="3" t="s">
        <v>622</v>
      </c>
      <c r="C247" s="3" t="s">
        <v>116</v>
      </c>
      <c r="D247" s="3">
        <v>301.8</v>
      </c>
      <c r="E247" s="3">
        <v>17</v>
      </c>
      <c r="F247" s="3">
        <f>28/8</f>
        <v>3.5</v>
      </c>
    </row>
    <row r="248" spans="1:6">
      <c r="A248" s="5" t="s">
        <v>207</v>
      </c>
      <c r="B248" s="5" t="s">
        <v>200</v>
      </c>
      <c r="C248" s="5" t="s">
        <v>19</v>
      </c>
      <c r="D248" s="5">
        <f>((186.7*3)+(319.4*8))/11</f>
        <v>283.20909090909089</v>
      </c>
      <c r="E248" s="5">
        <f>(340+1580)/(22+91)</f>
        <v>16.991150442477878</v>
      </c>
      <c r="F248" s="5">
        <v>3</v>
      </c>
    </row>
    <row r="249" spans="1:6">
      <c r="A249" s="5" t="s">
        <v>357</v>
      </c>
      <c r="B249" s="5" t="s">
        <v>354</v>
      </c>
      <c r="C249" s="5" t="s">
        <v>355</v>
      </c>
      <c r="D249" s="5">
        <v>237.5</v>
      </c>
      <c r="E249" s="5">
        <v>16.98</v>
      </c>
      <c r="F249" s="5">
        <f>7/6</f>
        <v>1.1666666666666667</v>
      </c>
    </row>
    <row r="250" spans="1:6">
      <c r="A250" s="3" t="s">
        <v>533</v>
      </c>
      <c r="B250" s="3" t="s">
        <v>539</v>
      </c>
      <c r="C250" s="3" t="s">
        <v>539</v>
      </c>
      <c r="D250" s="3">
        <v>332.9</v>
      </c>
      <c r="E250" s="3">
        <v>16.940000000000001</v>
      </c>
      <c r="F250" s="3">
        <f>17/7</f>
        <v>2.4285714285714284</v>
      </c>
    </row>
    <row r="251" spans="1:6">
      <c r="A251" s="5" t="s">
        <v>311</v>
      </c>
      <c r="B251" s="5" t="s">
        <v>303</v>
      </c>
      <c r="C251" s="5" t="s">
        <v>304</v>
      </c>
      <c r="D251" s="5">
        <v>164.5</v>
      </c>
      <c r="E251" s="5">
        <v>16.940000000000001</v>
      </c>
      <c r="F251" s="5">
        <v>0.8</v>
      </c>
    </row>
    <row r="252" spans="1:6">
      <c r="A252" s="5" t="s">
        <v>171</v>
      </c>
      <c r="B252" s="5" t="s">
        <v>157</v>
      </c>
      <c r="C252" s="5" t="s">
        <v>157</v>
      </c>
      <c r="D252" s="5">
        <v>241.5</v>
      </c>
      <c r="E252" s="5">
        <v>16.931818181818183</v>
      </c>
      <c r="F252" s="5">
        <v>2.1</v>
      </c>
    </row>
    <row r="253" spans="1:6">
      <c r="A253" s="5" t="s">
        <v>7</v>
      </c>
      <c r="B253" s="5" t="s">
        <v>6</v>
      </c>
      <c r="C253" s="5" t="s">
        <v>19</v>
      </c>
      <c r="D253" s="5">
        <v>301.2</v>
      </c>
      <c r="E253" s="5">
        <v>16.93</v>
      </c>
      <c r="F253" s="5">
        <f>23/8</f>
        <v>2.875</v>
      </c>
    </row>
    <row r="254" spans="1:6">
      <c r="A254" s="5" t="s">
        <v>254</v>
      </c>
      <c r="B254" s="5" t="s">
        <v>237</v>
      </c>
      <c r="C254" s="5" t="s">
        <v>157</v>
      </c>
      <c r="D254" s="5">
        <v>269.5</v>
      </c>
      <c r="E254" s="5">
        <v>16.91</v>
      </c>
      <c r="F254" s="5">
        <v>1.4545454545454546</v>
      </c>
    </row>
    <row r="255" spans="1:6">
      <c r="A255" s="5" t="s">
        <v>96</v>
      </c>
      <c r="B255" s="5" t="s">
        <v>82</v>
      </c>
      <c r="C255" s="5" t="s">
        <v>83</v>
      </c>
      <c r="D255" s="5">
        <v>270.8</v>
      </c>
      <c r="E255" s="5">
        <v>16.899999999999999</v>
      </c>
      <c r="F255" s="5">
        <f>22/6</f>
        <v>3.6666666666666665</v>
      </c>
    </row>
    <row r="256" spans="1:6">
      <c r="A256" s="5" t="s">
        <v>205</v>
      </c>
      <c r="B256" s="5" t="s">
        <v>370</v>
      </c>
      <c r="C256" s="5" t="s">
        <v>371</v>
      </c>
      <c r="D256" s="5">
        <v>320</v>
      </c>
      <c r="E256" s="5">
        <v>16.899999999999999</v>
      </c>
      <c r="F256" s="5">
        <f>16/7</f>
        <v>2.2857142857142856</v>
      </c>
    </row>
    <row r="257" spans="1:6">
      <c r="A257" s="3" t="s">
        <v>529</v>
      </c>
      <c r="B257" s="3" t="s">
        <v>530</v>
      </c>
      <c r="C257" s="5" t="s">
        <v>517</v>
      </c>
      <c r="D257" s="3">
        <v>233</v>
      </c>
      <c r="E257" s="3">
        <v>16.850000000000001</v>
      </c>
      <c r="F257" s="3" t="s">
        <v>64</v>
      </c>
    </row>
    <row r="258" spans="1:6">
      <c r="A258" s="3" t="s">
        <v>612</v>
      </c>
      <c r="B258" s="3" t="s">
        <v>604</v>
      </c>
      <c r="C258" s="3" t="s">
        <v>116</v>
      </c>
      <c r="D258" s="3">
        <v>207.1</v>
      </c>
      <c r="E258" s="3">
        <v>16.850000000000001</v>
      </c>
      <c r="F258" s="3" t="s">
        <v>64</v>
      </c>
    </row>
    <row r="259" spans="1:6">
      <c r="A259" s="5" t="s">
        <v>316</v>
      </c>
      <c r="B259" s="5" t="s">
        <v>303</v>
      </c>
      <c r="C259" s="5" t="s">
        <v>304</v>
      </c>
      <c r="D259" s="5">
        <v>285</v>
      </c>
      <c r="E259" s="5">
        <v>16.850000000000001</v>
      </c>
      <c r="F259" s="5">
        <v>1</v>
      </c>
    </row>
    <row r="260" spans="1:6">
      <c r="A260" s="5" t="s">
        <v>150</v>
      </c>
      <c r="B260" s="5" t="s">
        <v>138</v>
      </c>
      <c r="C260" s="5" t="s">
        <v>19</v>
      </c>
      <c r="D260" s="5">
        <v>308.60000000000002</v>
      </c>
      <c r="E260" s="5">
        <v>16.82</v>
      </c>
      <c r="F260" s="5">
        <f>26/7</f>
        <v>3.7142857142857144</v>
      </c>
    </row>
    <row r="261" spans="1:6">
      <c r="A261" s="3" t="s">
        <v>618</v>
      </c>
      <c r="B261" s="3" t="s">
        <v>604</v>
      </c>
      <c r="C261" s="3" t="s">
        <v>116</v>
      </c>
      <c r="D261" s="3">
        <v>168.6</v>
      </c>
      <c r="E261" s="3">
        <v>16.82</v>
      </c>
      <c r="F261" s="3" t="s">
        <v>64</v>
      </c>
    </row>
    <row r="262" spans="1:6">
      <c r="A262" s="5" t="s">
        <v>24</v>
      </c>
      <c r="B262" s="5" t="s">
        <v>37</v>
      </c>
      <c r="C262" s="5" t="s">
        <v>19</v>
      </c>
      <c r="D262" s="5">
        <v>272.8</v>
      </c>
      <c r="E262" s="5">
        <v>16.8</v>
      </c>
      <c r="F262" s="5">
        <f>33/9</f>
        <v>3.6666666666666665</v>
      </c>
    </row>
    <row r="263" spans="1:6">
      <c r="A263" s="5" t="s">
        <v>328</v>
      </c>
      <c r="B263" s="5" t="s">
        <v>323</v>
      </c>
      <c r="C263" s="5" t="s">
        <v>19</v>
      </c>
      <c r="D263" s="5">
        <v>321.5</v>
      </c>
      <c r="E263" s="5">
        <v>16.8</v>
      </c>
      <c r="F263" s="5">
        <v>2.9</v>
      </c>
    </row>
    <row r="264" spans="1:6">
      <c r="A264" s="3" t="s">
        <v>531</v>
      </c>
      <c r="B264" s="3" t="s">
        <v>530</v>
      </c>
      <c r="C264" s="5" t="s">
        <v>517</v>
      </c>
      <c r="D264" s="3">
        <v>224.5</v>
      </c>
      <c r="E264" s="3">
        <v>16.78</v>
      </c>
      <c r="F264" s="3" t="s">
        <v>64</v>
      </c>
    </row>
    <row r="265" spans="1:6">
      <c r="A265" s="3" t="s">
        <v>771</v>
      </c>
      <c r="B265" s="3" t="s">
        <v>787</v>
      </c>
      <c r="C265" s="3" t="s">
        <v>517</v>
      </c>
      <c r="D265" s="3">
        <f>((172.5*4)+(267.9*7))/11</f>
        <v>233.20909090909089</v>
      </c>
      <c r="E265" s="3">
        <f>(1210+450)/(27+72)</f>
        <v>16.767676767676768</v>
      </c>
      <c r="F265" s="3" t="s">
        <v>64</v>
      </c>
    </row>
    <row r="266" spans="1:6">
      <c r="A266" s="3" t="s">
        <v>752</v>
      </c>
      <c r="B266" s="3" t="s">
        <v>747</v>
      </c>
      <c r="C266" s="3" t="s">
        <v>116</v>
      </c>
      <c r="D266" s="3">
        <v>220.8</v>
      </c>
      <c r="E266" s="3">
        <v>16.75</v>
      </c>
      <c r="F266" s="3">
        <f>19/6</f>
        <v>3.1666666666666665</v>
      </c>
    </row>
    <row r="267" spans="1:6">
      <c r="A267" s="5" t="s">
        <v>278</v>
      </c>
      <c r="B267" s="5" t="s">
        <v>288</v>
      </c>
      <c r="C267" s="5" t="s">
        <v>116</v>
      </c>
      <c r="D267" s="5">
        <v>217.1</v>
      </c>
      <c r="E267" s="5">
        <v>16.670000000000002</v>
      </c>
      <c r="F267" s="5">
        <f>8/7</f>
        <v>1.1428571428571428</v>
      </c>
    </row>
    <row r="268" spans="1:6">
      <c r="A268" s="5" t="s">
        <v>308</v>
      </c>
      <c r="B268" s="5" t="s">
        <v>303</v>
      </c>
      <c r="C268" s="5" t="s">
        <v>304</v>
      </c>
      <c r="D268" s="5">
        <v>234.5</v>
      </c>
      <c r="E268" s="5">
        <v>16.670000000000002</v>
      </c>
      <c r="F268" s="5">
        <v>2.2000000000000002</v>
      </c>
    </row>
    <row r="269" spans="1:6">
      <c r="A269" s="5" t="s">
        <v>315</v>
      </c>
      <c r="B269" s="5" t="s">
        <v>303</v>
      </c>
      <c r="C269" s="5" t="s">
        <v>304</v>
      </c>
      <c r="D269" s="5">
        <v>247.5</v>
      </c>
      <c r="E269" s="5">
        <v>16.649999999999999</v>
      </c>
      <c r="F269" s="5">
        <v>2.1</v>
      </c>
    </row>
    <row r="270" spans="1:6">
      <c r="A270" s="5" t="s">
        <v>284</v>
      </c>
      <c r="B270" s="5" t="s">
        <v>288</v>
      </c>
      <c r="C270" s="5" t="s">
        <v>116</v>
      </c>
      <c r="D270" s="5">
        <v>158.30000000000001</v>
      </c>
      <c r="E270" s="5">
        <v>16.57</v>
      </c>
      <c r="F270" s="5">
        <f>7/6</f>
        <v>1.1666666666666667</v>
      </c>
    </row>
    <row r="271" spans="1:6">
      <c r="A271" s="5" t="s">
        <v>373</v>
      </c>
      <c r="B271" s="5" t="s">
        <v>370</v>
      </c>
      <c r="C271" s="5" t="s">
        <v>371</v>
      </c>
      <c r="D271" s="5">
        <v>310</v>
      </c>
      <c r="E271" s="5">
        <v>16.5</v>
      </c>
      <c r="F271" s="5">
        <f>23/7</f>
        <v>3.2857142857142856</v>
      </c>
    </row>
    <row r="272" spans="1:6">
      <c r="A272" s="5" t="s">
        <v>54</v>
      </c>
      <c r="B272" s="5" t="s">
        <v>43</v>
      </c>
      <c r="C272" s="5" t="s">
        <v>38</v>
      </c>
      <c r="D272" s="5">
        <v>298.60000000000002</v>
      </c>
      <c r="E272" s="5">
        <v>16.5</v>
      </c>
      <c r="F272" s="5" t="s">
        <v>64</v>
      </c>
    </row>
    <row r="273" spans="1:6">
      <c r="A273" s="5" t="s">
        <v>306</v>
      </c>
      <c r="B273" s="5" t="s">
        <v>303</v>
      </c>
      <c r="C273" s="5" t="s">
        <v>304</v>
      </c>
      <c r="D273" s="5">
        <v>223</v>
      </c>
      <c r="E273" s="5">
        <v>16.47</v>
      </c>
      <c r="F273" s="5">
        <v>1.9</v>
      </c>
    </row>
    <row r="274" spans="1:6">
      <c r="A274" s="5" t="s">
        <v>366</v>
      </c>
      <c r="B274" s="5" t="s">
        <v>354</v>
      </c>
      <c r="C274" s="5" t="s">
        <v>355</v>
      </c>
      <c r="D274" s="5">
        <v>179.2</v>
      </c>
      <c r="E274" s="5">
        <v>16.46</v>
      </c>
      <c r="F274" s="5">
        <v>1</v>
      </c>
    </row>
    <row r="275" spans="1:6">
      <c r="A275" s="3" t="s">
        <v>629</v>
      </c>
      <c r="B275" s="3" t="s">
        <v>622</v>
      </c>
      <c r="C275" s="3" t="s">
        <v>116</v>
      </c>
      <c r="D275" s="3">
        <v>246.7</v>
      </c>
      <c r="E275" s="3">
        <v>16.43</v>
      </c>
      <c r="F275" s="3">
        <f>24/9</f>
        <v>2.6666666666666665</v>
      </c>
    </row>
    <row r="276" spans="1:6">
      <c r="A276" s="5" t="s">
        <v>146</v>
      </c>
      <c r="B276" s="5" t="s">
        <v>138</v>
      </c>
      <c r="C276" s="5" t="s">
        <v>19</v>
      </c>
      <c r="D276" s="5">
        <v>310</v>
      </c>
      <c r="E276" s="5">
        <v>16.41</v>
      </c>
      <c r="F276" s="5">
        <f>29/7</f>
        <v>4.1428571428571432</v>
      </c>
    </row>
    <row r="277" spans="1:6">
      <c r="A277" s="3" t="s">
        <v>463</v>
      </c>
      <c r="B277" s="5" t="s">
        <v>462</v>
      </c>
      <c r="C277" s="5" t="s">
        <v>371</v>
      </c>
      <c r="D277" s="3">
        <v>297.5</v>
      </c>
      <c r="E277" s="3">
        <v>16.399999999999999</v>
      </c>
      <c r="F277" s="3">
        <f>19/8</f>
        <v>2.375</v>
      </c>
    </row>
    <row r="278" spans="1:6">
      <c r="A278" s="3" t="s">
        <v>572</v>
      </c>
      <c r="B278" s="3" t="s">
        <v>560</v>
      </c>
      <c r="C278" s="3" t="s">
        <v>83</v>
      </c>
      <c r="D278" s="3">
        <v>260</v>
      </c>
      <c r="E278" s="3">
        <v>16.38</v>
      </c>
      <c r="F278" s="3">
        <f>29/9</f>
        <v>3.2222222222222223</v>
      </c>
    </row>
    <row r="279" spans="1:6">
      <c r="A279" s="3" t="s">
        <v>710</v>
      </c>
      <c r="B279" s="3" t="s">
        <v>726</v>
      </c>
      <c r="C279" s="3" t="s">
        <v>304</v>
      </c>
      <c r="D279" s="3">
        <v>286</v>
      </c>
      <c r="E279" s="3">
        <v>16.38</v>
      </c>
      <c r="F279" s="3">
        <v>2.2999999999999998</v>
      </c>
    </row>
    <row r="280" spans="1:6">
      <c r="A280" s="5" t="s">
        <v>359</v>
      </c>
      <c r="B280" s="5" t="s">
        <v>354</v>
      </c>
      <c r="C280" s="5" t="s">
        <v>355</v>
      </c>
      <c r="D280" s="5">
        <v>145.80000000000001</v>
      </c>
      <c r="E280" s="5">
        <v>16.36</v>
      </c>
      <c r="F280" s="5">
        <v>1</v>
      </c>
    </row>
    <row r="281" spans="1:6">
      <c r="A281" s="5" t="s">
        <v>145</v>
      </c>
      <c r="B281" s="5" t="s">
        <v>138</v>
      </c>
      <c r="C281" s="5" t="s">
        <v>19</v>
      </c>
      <c r="D281" s="5">
        <v>308.8</v>
      </c>
      <c r="E281" s="5">
        <v>16.32</v>
      </c>
      <c r="F281" s="5">
        <f>26/8</f>
        <v>3.25</v>
      </c>
    </row>
    <row r="282" spans="1:6">
      <c r="A282" s="3" t="s">
        <v>689</v>
      </c>
      <c r="B282" s="3" t="s">
        <v>687</v>
      </c>
      <c r="C282" s="3" t="s">
        <v>579</v>
      </c>
      <c r="D282" s="3">
        <v>276</v>
      </c>
      <c r="E282" s="3">
        <v>16.29</v>
      </c>
      <c r="F282" s="3" t="s">
        <v>64</v>
      </c>
    </row>
    <row r="283" spans="1:6">
      <c r="A283" s="5" t="s">
        <v>166</v>
      </c>
      <c r="B283" s="5" t="s">
        <v>157</v>
      </c>
      <c r="C283" s="5" t="s">
        <v>157</v>
      </c>
      <c r="D283" s="5">
        <v>216.64444444444445</v>
      </c>
      <c r="E283" s="5">
        <v>16.266666666666666</v>
      </c>
      <c r="F283" s="5">
        <v>1.1111111111111112</v>
      </c>
    </row>
    <row r="284" spans="1:6">
      <c r="A284" s="5" t="s">
        <v>357</v>
      </c>
      <c r="B284" s="5" t="s">
        <v>454</v>
      </c>
      <c r="C284" s="5" t="s">
        <v>175</v>
      </c>
      <c r="D284" s="5">
        <v>210</v>
      </c>
      <c r="E284" s="5">
        <v>16.25</v>
      </c>
      <c r="F284" s="5" t="s">
        <v>64</v>
      </c>
    </row>
    <row r="285" spans="1:6">
      <c r="A285" s="5" t="s">
        <v>256</v>
      </c>
      <c r="B285" s="5" t="s">
        <v>237</v>
      </c>
      <c r="C285" s="5" t="s">
        <v>157</v>
      </c>
      <c r="D285" s="5">
        <v>243.2</v>
      </c>
      <c r="E285" s="5">
        <v>16.239999999999998</v>
      </c>
      <c r="F285" s="5">
        <v>2.1818181818181817</v>
      </c>
    </row>
    <row r="286" spans="1:6">
      <c r="A286" s="5" t="s">
        <v>188</v>
      </c>
      <c r="B286" s="5" t="s">
        <v>174</v>
      </c>
      <c r="C286" s="5" t="s">
        <v>175</v>
      </c>
      <c r="D286" s="5">
        <v>197.1</v>
      </c>
      <c r="E286" s="5">
        <v>16.23</v>
      </c>
      <c r="F286" s="5" t="s">
        <v>64</v>
      </c>
    </row>
    <row r="287" spans="1:6">
      <c r="A287" s="5" t="s">
        <v>27</v>
      </c>
      <c r="B287" s="5" t="s">
        <v>37</v>
      </c>
      <c r="C287" s="5" t="s">
        <v>19</v>
      </c>
      <c r="D287" s="5">
        <v>203.9</v>
      </c>
      <c r="E287" s="5">
        <v>16.23</v>
      </c>
      <c r="F287" s="5">
        <f>21/9</f>
        <v>2.3333333333333335</v>
      </c>
    </row>
    <row r="288" spans="1:6">
      <c r="A288" s="5" t="s">
        <v>213</v>
      </c>
      <c r="B288" s="5" t="s">
        <v>370</v>
      </c>
      <c r="C288" s="5" t="s">
        <v>371</v>
      </c>
      <c r="D288" s="5">
        <v>275.7</v>
      </c>
      <c r="E288" s="5">
        <v>16.22</v>
      </c>
      <c r="F288" s="5">
        <f>18/7</f>
        <v>2.5714285714285716</v>
      </c>
    </row>
    <row r="289" spans="1:6">
      <c r="A289" s="3" t="s">
        <v>654</v>
      </c>
      <c r="B289" s="3" t="s">
        <v>665</v>
      </c>
      <c r="C289" s="3" t="s">
        <v>19</v>
      </c>
      <c r="D289" s="3">
        <v>286.7</v>
      </c>
      <c r="E289" s="3">
        <v>16.21</v>
      </c>
      <c r="F289" s="3">
        <v>1.2</v>
      </c>
    </row>
    <row r="290" spans="1:6">
      <c r="A290" s="3" t="s">
        <v>594</v>
      </c>
      <c r="B290" s="3" t="s">
        <v>193</v>
      </c>
      <c r="C290" s="3" t="s">
        <v>304</v>
      </c>
      <c r="D290" s="3">
        <v>180</v>
      </c>
      <c r="E290" s="3">
        <v>16.170000000000002</v>
      </c>
      <c r="F290" s="3">
        <f>10/7</f>
        <v>1.4285714285714286</v>
      </c>
    </row>
    <row r="291" spans="1:6">
      <c r="A291" s="5" t="s">
        <v>9</v>
      </c>
      <c r="B291" s="5" t="s">
        <v>6</v>
      </c>
      <c r="C291" s="5" t="s">
        <v>19</v>
      </c>
      <c r="D291" s="5">
        <v>218.1</v>
      </c>
      <c r="E291" s="5">
        <v>16.149999999999999</v>
      </c>
      <c r="F291" s="5">
        <f>14/8</f>
        <v>1.75</v>
      </c>
    </row>
    <row r="292" spans="1:6">
      <c r="A292" s="3" t="s">
        <v>685</v>
      </c>
      <c r="B292" s="3" t="s">
        <v>687</v>
      </c>
      <c r="C292" s="3" t="s">
        <v>579</v>
      </c>
      <c r="D292" s="3">
        <v>256</v>
      </c>
      <c r="E292" s="3">
        <v>16.12</v>
      </c>
      <c r="F292" s="3" t="s">
        <v>64</v>
      </c>
    </row>
    <row r="293" spans="1:6">
      <c r="A293" s="5" t="s">
        <v>213</v>
      </c>
      <c r="B293" s="5" t="s">
        <v>200</v>
      </c>
      <c r="C293" s="5" t="s">
        <v>19</v>
      </c>
      <c r="D293" s="5">
        <v>315</v>
      </c>
      <c r="E293" s="5">
        <v>16.11</v>
      </c>
      <c r="F293" s="5">
        <v>2</v>
      </c>
    </row>
    <row r="294" spans="1:6">
      <c r="A294" s="5" t="s">
        <v>31</v>
      </c>
      <c r="B294" s="5" t="s">
        <v>37</v>
      </c>
      <c r="C294" s="5" t="s">
        <v>19</v>
      </c>
      <c r="D294" s="5">
        <v>266</v>
      </c>
      <c r="E294" s="5">
        <v>16.079999999999998</v>
      </c>
      <c r="F294" s="5">
        <f>31/10</f>
        <v>3.1</v>
      </c>
    </row>
    <row r="295" spans="1:6">
      <c r="A295" s="5" t="s">
        <v>117</v>
      </c>
      <c r="B295" s="5" t="s">
        <v>115</v>
      </c>
      <c r="C295" s="5" t="s">
        <v>116</v>
      </c>
      <c r="D295" s="5">
        <v>265.8</v>
      </c>
      <c r="E295" s="5">
        <v>16.07</v>
      </c>
      <c r="F295" s="5">
        <f>11/9</f>
        <v>1.2222222222222223</v>
      </c>
    </row>
    <row r="296" spans="1:6">
      <c r="A296" s="5" t="s">
        <v>49</v>
      </c>
      <c r="B296" s="5" t="s">
        <v>43</v>
      </c>
      <c r="C296" s="5" t="s">
        <v>38</v>
      </c>
      <c r="D296" s="5">
        <v>200.7</v>
      </c>
      <c r="E296" s="5">
        <v>16.07</v>
      </c>
      <c r="F296" s="5" t="s">
        <v>64</v>
      </c>
    </row>
    <row r="297" spans="1:6">
      <c r="A297" s="3" t="s">
        <v>775</v>
      </c>
      <c r="B297" s="3" t="s">
        <v>768</v>
      </c>
      <c r="C297" s="3" t="s">
        <v>579</v>
      </c>
      <c r="D297" s="3">
        <v>271.0888888888889</v>
      </c>
      <c r="E297" s="3">
        <v>16.041666666666668</v>
      </c>
      <c r="F297" s="3" t="s">
        <v>64</v>
      </c>
    </row>
    <row r="298" spans="1:6">
      <c r="A298" s="5" t="s">
        <v>55</v>
      </c>
      <c r="B298" s="5" t="s">
        <v>43</v>
      </c>
      <c r="C298" s="5" t="s">
        <v>38</v>
      </c>
      <c r="D298" s="5">
        <v>260</v>
      </c>
      <c r="E298" s="5">
        <v>16.010000000000002</v>
      </c>
      <c r="F298" s="5" t="s">
        <v>64</v>
      </c>
    </row>
    <row r="299" spans="1:6">
      <c r="A299" s="5" t="s">
        <v>8</v>
      </c>
      <c r="B299" s="5" t="s">
        <v>6</v>
      </c>
      <c r="C299" s="5" t="s">
        <v>19</v>
      </c>
      <c r="D299" s="5">
        <v>275.60000000000002</v>
      </c>
      <c r="E299" s="5">
        <v>15.98</v>
      </c>
      <c r="F299" s="5">
        <f>28/8</f>
        <v>3.5</v>
      </c>
    </row>
    <row r="300" spans="1:6">
      <c r="A300" s="5" t="s">
        <v>92</v>
      </c>
      <c r="B300" s="5" t="s">
        <v>289</v>
      </c>
      <c r="C300" s="5" t="s">
        <v>19</v>
      </c>
      <c r="D300" s="5">
        <v>231</v>
      </c>
      <c r="E300" s="5">
        <v>15.96</v>
      </c>
      <c r="F300" s="5">
        <v>1.7</v>
      </c>
    </row>
    <row r="301" spans="1:6">
      <c r="A301" s="3" t="s">
        <v>711</v>
      </c>
      <c r="B301" s="3" t="s">
        <v>726</v>
      </c>
      <c r="C301" s="3" t="s">
        <v>304</v>
      </c>
      <c r="D301" s="3">
        <v>251</v>
      </c>
      <c r="E301" s="3">
        <v>15.94</v>
      </c>
      <c r="F301" s="3">
        <v>1.3</v>
      </c>
    </row>
    <row r="302" spans="1:6">
      <c r="A302" s="5" t="s">
        <v>358</v>
      </c>
      <c r="B302" s="5" t="s">
        <v>454</v>
      </c>
      <c r="C302" s="5" t="s">
        <v>175</v>
      </c>
      <c r="D302" s="5">
        <v>218.6</v>
      </c>
      <c r="E302" s="5">
        <v>15.93</v>
      </c>
      <c r="F302" s="5" t="s">
        <v>64</v>
      </c>
    </row>
    <row r="303" spans="1:6">
      <c r="A303" s="5" t="s">
        <v>172</v>
      </c>
      <c r="B303" s="5" t="s">
        <v>303</v>
      </c>
      <c r="C303" s="5" t="s">
        <v>304</v>
      </c>
      <c r="D303" s="5">
        <v>215.5</v>
      </c>
      <c r="E303" s="5">
        <v>15.89</v>
      </c>
      <c r="F303" s="5">
        <v>0.8</v>
      </c>
    </row>
    <row r="304" spans="1:6">
      <c r="A304" s="5" t="s">
        <v>121</v>
      </c>
      <c r="B304" s="5" t="s">
        <v>115</v>
      </c>
      <c r="C304" s="5" t="s">
        <v>116</v>
      </c>
      <c r="D304" s="5">
        <v>253.3</v>
      </c>
      <c r="E304" s="5">
        <v>15.86</v>
      </c>
      <c r="F304" s="5">
        <f>13/7</f>
        <v>1.8571428571428572</v>
      </c>
    </row>
    <row r="305" spans="1:10">
      <c r="A305" s="5" t="s">
        <v>307</v>
      </c>
      <c r="B305" s="5" t="s">
        <v>303</v>
      </c>
      <c r="C305" s="5" t="s">
        <v>304</v>
      </c>
      <c r="D305" s="5">
        <v>215</v>
      </c>
      <c r="E305" s="5">
        <v>15.83</v>
      </c>
      <c r="F305" s="5">
        <v>0.8</v>
      </c>
    </row>
    <row r="306" spans="1:10">
      <c r="A306" s="3" t="s">
        <v>532</v>
      </c>
      <c r="B306" s="3" t="s">
        <v>560</v>
      </c>
      <c r="C306" s="3" t="s">
        <v>83</v>
      </c>
      <c r="D306" s="3">
        <v>233.9</v>
      </c>
      <c r="E306" s="3">
        <v>15.74</v>
      </c>
      <c r="F306" s="3">
        <f>14/9</f>
        <v>1.5555555555555556</v>
      </c>
    </row>
    <row r="307" spans="1:10">
      <c r="A307" s="5" t="s">
        <v>14</v>
      </c>
      <c r="B307" s="5" t="s">
        <v>6</v>
      </c>
      <c r="C307" s="5" t="s">
        <v>19</v>
      </c>
      <c r="D307" s="5">
        <v>294.2</v>
      </c>
      <c r="E307" s="5">
        <v>15.74</v>
      </c>
      <c r="F307" s="5">
        <f>15/8</f>
        <v>1.875</v>
      </c>
    </row>
    <row r="308" spans="1:10">
      <c r="A308" s="5" t="s">
        <v>147</v>
      </c>
      <c r="B308" s="5" t="s">
        <v>138</v>
      </c>
      <c r="C308" s="5" t="s">
        <v>19</v>
      </c>
      <c r="D308" s="5">
        <v>285</v>
      </c>
      <c r="E308" s="5">
        <v>15.74</v>
      </c>
      <c r="F308" s="5">
        <f>23/7</f>
        <v>3.2857142857142856</v>
      </c>
      <c r="J308" s="3"/>
    </row>
    <row r="309" spans="1:10">
      <c r="A309" s="3" t="s">
        <v>613</v>
      </c>
      <c r="B309" s="3" t="s">
        <v>604</v>
      </c>
      <c r="C309" s="3" t="s">
        <v>116</v>
      </c>
      <c r="D309" s="3">
        <v>180</v>
      </c>
      <c r="E309" s="3">
        <v>15.71</v>
      </c>
      <c r="F309" s="3" t="s">
        <v>64</v>
      </c>
      <c r="J309" s="3"/>
    </row>
    <row r="310" spans="1:10">
      <c r="A310" s="5" t="s">
        <v>251</v>
      </c>
      <c r="B310" s="5" t="s">
        <v>237</v>
      </c>
      <c r="C310" s="5" t="s">
        <v>157</v>
      </c>
      <c r="D310" s="5">
        <v>197.7</v>
      </c>
      <c r="E310" s="5">
        <v>15.71</v>
      </c>
      <c r="F310" s="5">
        <v>1.5454545454545454</v>
      </c>
      <c r="J310" s="3"/>
    </row>
    <row r="311" spans="1:10">
      <c r="A311" s="5" t="s">
        <v>422</v>
      </c>
      <c r="B311" s="5" t="s">
        <v>419</v>
      </c>
      <c r="C311" s="5" t="s">
        <v>304</v>
      </c>
      <c r="D311" s="5">
        <v>269.5</v>
      </c>
      <c r="E311" s="5">
        <v>15.7</v>
      </c>
      <c r="F311" s="5">
        <f>21/11</f>
        <v>1.9090909090909092</v>
      </c>
      <c r="J311" s="3"/>
    </row>
    <row r="312" spans="1:10">
      <c r="A312" s="5" t="s">
        <v>56</v>
      </c>
      <c r="B312" s="5" t="s">
        <v>43</v>
      </c>
      <c r="C312" s="5" t="s">
        <v>38</v>
      </c>
      <c r="D312" s="5">
        <v>238.6</v>
      </c>
      <c r="E312" s="5">
        <v>15.7</v>
      </c>
      <c r="F312" s="5" t="s">
        <v>64</v>
      </c>
      <c r="J312" s="3"/>
    </row>
    <row r="313" spans="1:10">
      <c r="A313" s="3" t="s">
        <v>621</v>
      </c>
      <c r="B313" s="3" t="s">
        <v>604</v>
      </c>
      <c r="C313" s="3" t="s">
        <v>116</v>
      </c>
      <c r="D313" s="3">
        <v>110</v>
      </c>
      <c r="E313" s="3">
        <v>15.67</v>
      </c>
      <c r="F313" s="3" t="s">
        <v>64</v>
      </c>
      <c r="J313" s="3"/>
    </row>
    <row r="314" spans="1:10">
      <c r="A314" s="5" t="s">
        <v>193</v>
      </c>
      <c r="B314" s="5" t="s">
        <v>174</v>
      </c>
      <c r="C314" s="5" t="s">
        <v>175</v>
      </c>
      <c r="D314" s="5">
        <v>280</v>
      </c>
      <c r="E314" s="5">
        <v>15.62</v>
      </c>
      <c r="F314" s="5" t="s">
        <v>64</v>
      </c>
      <c r="J314" s="3"/>
    </row>
    <row r="315" spans="1:10">
      <c r="A315" s="5" t="s">
        <v>212</v>
      </c>
      <c r="B315" s="5" t="s">
        <v>200</v>
      </c>
      <c r="C315" s="5" t="s">
        <v>19</v>
      </c>
      <c r="D315" s="5">
        <v>260.5</v>
      </c>
      <c r="E315" s="5">
        <v>15.59</v>
      </c>
      <c r="F315" s="5">
        <f>15/11</f>
        <v>1.3636363636363635</v>
      </c>
      <c r="J315" s="3"/>
    </row>
    <row r="316" spans="1:10">
      <c r="A316" s="3" t="s">
        <v>754</v>
      </c>
      <c r="B316" s="3" t="s">
        <v>747</v>
      </c>
      <c r="C316" s="3" t="s">
        <v>116</v>
      </c>
      <c r="D316" s="3">
        <v>192.5</v>
      </c>
      <c r="E316" s="3">
        <v>15.57</v>
      </c>
      <c r="F316" s="3">
        <v>2</v>
      </c>
      <c r="J316" s="3"/>
    </row>
    <row r="317" spans="1:10">
      <c r="A317" s="5" t="s">
        <v>424</v>
      </c>
      <c r="B317" s="5" t="s">
        <v>419</v>
      </c>
      <c r="C317" s="5" t="s">
        <v>304</v>
      </c>
      <c r="D317" s="5">
        <v>238.3</v>
      </c>
      <c r="E317" s="5">
        <v>15.54</v>
      </c>
      <c r="F317" s="5">
        <f>15/12</f>
        <v>1.25</v>
      </c>
      <c r="J317" s="3"/>
    </row>
    <row r="318" spans="1:10">
      <c r="A318" s="3" t="s">
        <v>566</v>
      </c>
      <c r="B318" s="3" t="s">
        <v>560</v>
      </c>
      <c r="C318" s="3" t="s">
        <v>83</v>
      </c>
      <c r="D318" s="3">
        <v>175.5</v>
      </c>
      <c r="E318" s="3">
        <v>15.52</v>
      </c>
      <c r="F318" s="3">
        <v>2</v>
      </c>
      <c r="J318" s="3"/>
    </row>
    <row r="319" spans="1:10">
      <c r="A319" s="5" t="s">
        <v>206</v>
      </c>
      <c r="B319" s="5" t="s">
        <v>370</v>
      </c>
      <c r="C319" s="5" t="s">
        <v>371</v>
      </c>
      <c r="D319" s="5">
        <v>296.39999999999998</v>
      </c>
      <c r="E319" s="5">
        <v>15.49</v>
      </c>
      <c r="F319" s="5">
        <f>20/7</f>
        <v>2.8571428571428572</v>
      </c>
      <c r="J319" s="3"/>
    </row>
    <row r="320" spans="1:10">
      <c r="A320" s="5" t="s">
        <v>69</v>
      </c>
      <c r="B320" s="5" t="s">
        <v>65</v>
      </c>
      <c r="C320" s="5" t="s">
        <v>19</v>
      </c>
      <c r="D320" s="5">
        <v>242</v>
      </c>
      <c r="E320" s="5">
        <v>15.43</v>
      </c>
      <c r="F320" s="5">
        <v>2</v>
      </c>
      <c r="J320" s="3"/>
    </row>
    <row r="321" spans="1:10">
      <c r="A321" s="5" t="s">
        <v>291</v>
      </c>
      <c r="B321" s="5" t="s">
        <v>289</v>
      </c>
      <c r="C321" s="5" t="s">
        <v>19</v>
      </c>
      <c r="D321" s="5">
        <v>234.4</v>
      </c>
      <c r="E321" s="5">
        <v>15.43</v>
      </c>
      <c r="F321" s="5">
        <f>29/9</f>
        <v>3.2222222222222223</v>
      </c>
      <c r="J321" s="3"/>
    </row>
    <row r="322" spans="1:10">
      <c r="A322" s="3" t="s">
        <v>573</v>
      </c>
      <c r="B322" s="3" t="s">
        <v>560</v>
      </c>
      <c r="C322" s="3" t="s">
        <v>83</v>
      </c>
      <c r="D322" s="3">
        <v>214</v>
      </c>
      <c r="E322" s="3">
        <v>15.42</v>
      </c>
      <c r="F322" s="3">
        <v>2.8</v>
      </c>
      <c r="J322" s="3"/>
    </row>
    <row r="323" spans="1:10">
      <c r="A323" s="5" t="s">
        <v>70</v>
      </c>
      <c r="B323" s="5" t="s">
        <v>65</v>
      </c>
      <c r="C323" s="5" t="s">
        <v>19</v>
      </c>
      <c r="D323" s="5">
        <v>223.5</v>
      </c>
      <c r="E323" s="5">
        <v>15.41</v>
      </c>
      <c r="F323" s="5">
        <v>3.3</v>
      </c>
      <c r="J323" s="3"/>
    </row>
    <row r="324" spans="1:10">
      <c r="A324" s="3" t="s">
        <v>755</v>
      </c>
      <c r="B324" s="3" t="s">
        <v>747</v>
      </c>
      <c r="C324" s="3" t="s">
        <v>116</v>
      </c>
      <c r="D324" s="3">
        <v>220.1</v>
      </c>
      <c r="E324" s="3">
        <v>15.4</v>
      </c>
      <c r="F324" s="3">
        <f>20/6</f>
        <v>3.3333333333333335</v>
      </c>
      <c r="J324" s="3"/>
    </row>
    <row r="325" spans="1:10">
      <c r="A325" s="3" t="s">
        <v>492</v>
      </c>
      <c r="B325" s="5" t="s">
        <v>491</v>
      </c>
      <c r="C325" s="5" t="s">
        <v>371</v>
      </c>
      <c r="D325" s="3">
        <v>321</v>
      </c>
      <c r="E325" s="3">
        <v>15.4</v>
      </c>
      <c r="F325" s="3">
        <v>2.7</v>
      </c>
      <c r="J325" s="3"/>
    </row>
    <row r="326" spans="1:10">
      <c r="A326" s="5" t="s">
        <v>57</v>
      </c>
      <c r="B326" s="5" t="s">
        <v>43</v>
      </c>
      <c r="C326" s="5" t="s">
        <v>38</v>
      </c>
      <c r="D326" s="5">
        <v>221.4</v>
      </c>
      <c r="E326" s="5">
        <v>15.35</v>
      </c>
      <c r="F326" s="5" t="s">
        <v>64</v>
      </c>
      <c r="J326" s="3"/>
    </row>
    <row r="327" spans="1:10">
      <c r="A327" s="3" t="s">
        <v>635</v>
      </c>
      <c r="B327" s="3" t="s">
        <v>622</v>
      </c>
      <c r="C327" s="3" t="s">
        <v>116</v>
      </c>
      <c r="D327" s="3">
        <v>160.5</v>
      </c>
      <c r="E327" s="3">
        <v>15.32</v>
      </c>
      <c r="F327" s="3">
        <f>3/8</f>
        <v>0.375</v>
      </c>
      <c r="J327" s="3"/>
    </row>
    <row r="328" spans="1:10">
      <c r="A328" s="5" t="s">
        <v>319</v>
      </c>
      <c r="B328" s="5" t="s">
        <v>303</v>
      </c>
      <c r="C328" s="5" t="s">
        <v>304</v>
      </c>
      <c r="D328" s="5">
        <v>120.5</v>
      </c>
      <c r="E328" s="5">
        <v>15.32</v>
      </c>
      <c r="F328" s="5">
        <v>0.6</v>
      </c>
      <c r="J328" s="3"/>
    </row>
    <row r="329" spans="1:10">
      <c r="A329" s="3" t="s">
        <v>632</v>
      </c>
      <c r="B329" s="3" t="s">
        <v>622</v>
      </c>
      <c r="C329" s="3" t="s">
        <v>116</v>
      </c>
      <c r="D329" s="3">
        <v>184.7</v>
      </c>
      <c r="E329" s="3">
        <v>15.31</v>
      </c>
      <c r="F329" s="3">
        <f>12/8</f>
        <v>1.5</v>
      </c>
      <c r="J329" s="3"/>
    </row>
    <row r="330" spans="1:10">
      <c r="A330" s="5" t="s">
        <v>266</v>
      </c>
      <c r="B330" s="5" t="s">
        <v>273</v>
      </c>
      <c r="C330" s="5" t="s">
        <v>116</v>
      </c>
      <c r="D330" s="5">
        <v>177</v>
      </c>
      <c r="E330" s="5">
        <v>15.21</v>
      </c>
      <c r="F330" s="5">
        <v>2.2000000000000002</v>
      </c>
      <c r="J330" s="3"/>
    </row>
    <row r="331" spans="1:10">
      <c r="A331" s="5" t="s">
        <v>162</v>
      </c>
      <c r="B331" s="5" t="s">
        <v>157</v>
      </c>
      <c r="C331" s="5" t="s">
        <v>157</v>
      </c>
      <c r="D331" s="5">
        <v>219.44444444444446</v>
      </c>
      <c r="E331" s="5">
        <v>15.194805194805195</v>
      </c>
      <c r="F331" s="5">
        <v>2.1111111111111112</v>
      </c>
      <c r="J331" s="3"/>
    </row>
    <row r="332" spans="1:10">
      <c r="A332" s="5" t="s">
        <v>549</v>
      </c>
      <c r="B332" s="3" t="s">
        <v>558</v>
      </c>
      <c r="C332" s="3" t="s">
        <v>371</v>
      </c>
      <c r="D332" s="3">
        <v>269</v>
      </c>
      <c r="E332" s="3">
        <v>15.19</v>
      </c>
      <c r="F332" s="3">
        <f>9/5</f>
        <v>1.8</v>
      </c>
      <c r="J332" s="3"/>
    </row>
    <row r="333" spans="1:10">
      <c r="A333" s="5" t="s">
        <v>61</v>
      </c>
      <c r="B333" s="5" t="s">
        <v>43</v>
      </c>
      <c r="C333" s="5" t="s">
        <v>38</v>
      </c>
      <c r="D333" s="5">
        <v>172.7</v>
      </c>
      <c r="E333" s="5">
        <v>15.19</v>
      </c>
      <c r="F333" s="5" t="s">
        <v>64</v>
      </c>
      <c r="J333" s="3"/>
    </row>
    <row r="334" spans="1:10">
      <c r="A334" s="5" t="s">
        <v>449</v>
      </c>
      <c r="B334" s="5" t="s">
        <v>454</v>
      </c>
      <c r="C334" s="5" t="s">
        <v>175</v>
      </c>
      <c r="D334" s="5">
        <v>230</v>
      </c>
      <c r="E334" s="5">
        <v>15.16</v>
      </c>
      <c r="F334" s="5" t="s">
        <v>64</v>
      </c>
      <c r="J334" s="3"/>
    </row>
    <row r="335" spans="1:10">
      <c r="A335" s="3" t="s">
        <v>609</v>
      </c>
      <c r="B335" s="3" t="s">
        <v>604</v>
      </c>
      <c r="C335" s="3" t="s">
        <v>116</v>
      </c>
      <c r="D335" s="3">
        <v>244.3</v>
      </c>
      <c r="E335" s="3">
        <v>15.15</v>
      </c>
      <c r="F335" s="3" t="s">
        <v>64</v>
      </c>
      <c r="J335" s="3"/>
    </row>
    <row r="336" spans="1:10">
      <c r="A336" s="3" t="s">
        <v>172</v>
      </c>
      <c r="B336" s="3" t="s">
        <v>768</v>
      </c>
      <c r="C336" s="3" t="s">
        <v>579</v>
      </c>
      <c r="D336" s="3">
        <v>171.8923076923077</v>
      </c>
      <c r="E336" s="3">
        <v>15.108695652173912</v>
      </c>
      <c r="F336" s="3" t="s">
        <v>64</v>
      </c>
      <c r="J336" s="3"/>
    </row>
    <row r="337" spans="1:10">
      <c r="A337" s="3" t="s">
        <v>639</v>
      </c>
      <c r="B337" s="3" t="s">
        <v>622</v>
      </c>
      <c r="C337" s="3" t="s">
        <v>116</v>
      </c>
      <c r="D337" s="3">
        <v>177.7</v>
      </c>
      <c r="E337" s="3">
        <v>15.1</v>
      </c>
      <c r="F337" s="3">
        <f>2/7</f>
        <v>0.2857142857142857</v>
      </c>
      <c r="J337" s="3"/>
    </row>
    <row r="338" spans="1:10">
      <c r="A338" s="5" t="s">
        <v>177</v>
      </c>
      <c r="B338" s="5" t="s">
        <v>174</v>
      </c>
      <c r="C338" s="5" t="s">
        <v>175</v>
      </c>
      <c r="D338" s="5">
        <v>199.3</v>
      </c>
      <c r="E338" s="5">
        <v>15</v>
      </c>
      <c r="F338" s="5" t="s">
        <v>64</v>
      </c>
      <c r="J338" s="3"/>
    </row>
    <row r="339" spans="1:10">
      <c r="A339" s="5" t="s">
        <v>104</v>
      </c>
      <c r="B339" s="5" t="s">
        <v>114</v>
      </c>
      <c r="C339" s="5" t="s">
        <v>83</v>
      </c>
      <c r="D339" s="5">
        <v>233.30000000000004</v>
      </c>
      <c r="E339" s="5">
        <v>15</v>
      </c>
      <c r="F339" s="5">
        <v>1.7777777777777777</v>
      </c>
    </row>
    <row r="340" spans="1:10">
      <c r="A340" s="5" t="s">
        <v>210</v>
      </c>
      <c r="B340" s="5" t="s">
        <v>200</v>
      </c>
      <c r="C340" s="5" t="s">
        <v>19</v>
      </c>
      <c r="D340" s="5">
        <v>217.3</v>
      </c>
      <c r="E340" s="5">
        <v>15</v>
      </c>
      <c r="F340" s="5">
        <f>23/11</f>
        <v>2.0909090909090908</v>
      </c>
    </row>
    <row r="341" spans="1:10">
      <c r="A341" s="5" t="s">
        <v>280</v>
      </c>
      <c r="B341" s="5" t="s">
        <v>288</v>
      </c>
      <c r="C341" s="5" t="s">
        <v>116</v>
      </c>
      <c r="D341" s="5">
        <v>188.6</v>
      </c>
      <c r="E341" s="5">
        <v>15</v>
      </c>
      <c r="F341" s="5">
        <f>9/7</f>
        <v>1.2857142857142858</v>
      </c>
    </row>
    <row r="342" spans="1:10">
      <c r="A342" s="5" t="s">
        <v>317</v>
      </c>
      <c r="B342" s="5" t="s">
        <v>303</v>
      </c>
      <c r="C342" s="5" t="s">
        <v>304</v>
      </c>
      <c r="D342" s="5">
        <v>186</v>
      </c>
      <c r="E342" s="5">
        <v>15</v>
      </c>
      <c r="F342" s="5">
        <v>1.7</v>
      </c>
    </row>
    <row r="343" spans="1:10">
      <c r="A343" s="5" t="s">
        <v>48</v>
      </c>
      <c r="B343" s="5" t="s">
        <v>43</v>
      </c>
      <c r="C343" s="5" t="s">
        <v>38</v>
      </c>
      <c r="D343" s="5">
        <v>218.6</v>
      </c>
      <c r="E343" s="5">
        <v>15</v>
      </c>
      <c r="F343" s="5" t="s">
        <v>64</v>
      </c>
    </row>
    <row r="344" spans="1:10">
      <c r="A344" s="5" t="s">
        <v>179</v>
      </c>
      <c r="B344" s="5" t="s">
        <v>174</v>
      </c>
      <c r="C344" s="5" t="s">
        <v>175</v>
      </c>
      <c r="D344" s="5">
        <v>259.3</v>
      </c>
      <c r="E344" s="5">
        <v>14.93</v>
      </c>
      <c r="F344" s="5" t="s">
        <v>64</v>
      </c>
    </row>
    <row r="345" spans="1:10">
      <c r="A345" s="3" t="s">
        <v>471</v>
      </c>
      <c r="B345" s="5" t="s">
        <v>462</v>
      </c>
      <c r="C345" s="5" t="s">
        <v>371</v>
      </c>
      <c r="D345" s="3">
        <v>270.7</v>
      </c>
      <c r="E345" s="3">
        <v>14.93</v>
      </c>
      <c r="F345" s="3">
        <f>9/7</f>
        <v>1.2857142857142858</v>
      </c>
    </row>
    <row r="346" spans="1:10">
      <c r="A346" s="5" t="s">
        <v>60</v>
      </c>
      <c r="B346" s="5" t="s">
        <v>43</v>
      </c>
      <c r="C346" s="5" t="s">
        <v>38</v>
      </c>
      <c r="D346" s="5">
        <v>186.8</v>
      </c>
      <c r="E346" s="5">
        <v>14.89</v>
      </c>
      <c r="F346" s="5" t="s">
        <v>64</v>
      </c>
    </row>
    <row r="347" spans="1:10">
      <c r="A347" s="3" t="s">
        <v>262</v>
      </c>
      <c r="B347" s="3" t="s">
        <v>768</v>
      </c>
      <c r="C347" s="3" t="s">
        <v>579</v>
      </c>
      <c r="D347" s="3">
        <v>215.5</v>
      </c>
      <c r="E347" s="3">
        <v>14.888888888888889</v>
      </c>
      <c r="F347" s="3" t="s">
        <v>64</v>
      </c>
    </row>
    <row r="348" spans="1:10">
      <c r="A348" s="3" t="s">
        <v>209</v>
      </c>
      <c r="B348" s="3" t="s">
        <v>768</v>
      </c>
      <c r="C348" s="3" t="s">
        <v>579</v>
      </c>
      <c r="D348" s="3">
        <v>165</v>
      </c>
      <c r="E348" s="3">
        <v>14.879518072289157</v>
      </c>
      <c r="F348" s="3" t="s">
        <v>64</v>
      </c>
    </row>
    <row r="349" spans="1:10">
      <c r="A349" s="3" t="s">
        <v>691</v>
      </c>
      <c r="B349" s="3" t="s">
        <v>687</v>
      </c>
      <c r="C349" s="3" t="s">
        <v>579</v>
      </c>
      <c r="D349" s="3">
        <v>174</v>
      </c>
      <c r="E349" s="3">
        <v>14.86</v>
      </c>
      <c r="F349" s="3" t="s">
        <v>64</v>
      </c>
    </row>
    <row r="350" spans="1:10">
      <c r="A350" s="5" t="s">
        <v>367</v>
      </c>
      <c r="B350" s="5" t="s">
        <v>354</v>
      </c>
      <c r="C350" s="5" t="s">
        <v>355</v>
      </c>
      <c r="D350" s="5">
        <v>145</v>
      </c>
      <c r="E350" s="5">
        <v>14.86</v>
      </c>
      <c r="F350" s="5">
        <f>2/6</f>
        <v>0.33333333333333331</v>
      </c>
    </row>
    <row r="351" spans="1:10">
      <c r="A351" s="5" t="s">
        <v>167</v>
      </c>
      <c r="B351" s="5" t="s">
        <v>157</v>
      </c>
      <c r="C351" s="5" t="s">
        <v>157</v>
      </c>
      <c r="D351" s="5">
        <v>161.66666666666666</v>
      </c>
      <c r="E351" s="5">
        <v>14.833333333333334</v>
      </c>
      <c r="F351" s="5">
        <v>0.77777777777777779</v>
      </c>
    </row>
    <row r="352" spans="1:10">
      <c r="A352" s="3" t="s">
        <v>693</v>
      </c>
      <c r="B352" s="3" t="s">
        <v>687</v>
      </c>
      <c r="C352" s="3" t="s">
        <v>579</v>
      </c>
      <c r="D352" s="3">
        <v>166.7</v>
      </c>
      <c r="E352" s="3">
        <v>14.83</v>
      </c>
      <c r="F352" s="3" t="s">
        <v>64</v>
      </c>
    </row>
    <row r="353" spans="1:6">
      <c r="A353" s="3" t="s">
        <v>756</v>
      </c>
      <c r="B353" s="3" t="s">
        <v>747</v>
      </c>
      <c r="C353" s="3" t="s">
        <v>116</v>
      </c>
      <c r="D353" s="3">
        <v>121.7</v>
      </c>
      <c r="E353" s="3">
        <v>14.83</v>
      </c>
      <c r="F353" s="3">
        <f>4/5</f>
        <v>0.8</v>
      </c>
    </row>
    <row r="354" spans="1:6">
      <c r="A354" s="5" t="s">
        <v>59</v>
      </c>
      <c r="B354" s="5" t="s">
        <v>43</v>
      </c>
      <c r="C354" s="5" t="s">
        <v>38</v>
      </c>
      <c r="D354" s="5">
        <v>246.8</v>
      </c>
      <c r="E354" s="5">
        <v>14.82</v>
      </c>
      <c r="F354" s="5" t="s">
        <v>64</v>
      </c>
    </row>
    <row r="355" spans="1:6">
      <c r="A355" s="3" t="s">
        <v>610</v>
      </c>
      <c r="B355" s="3" t="s">
        <v>604</v>
      </c>
      <c r="C355" s="3" t="s">
        <v>116</v>
      </c>
      <c r="D355" s="3">
        <v>230</v>
      </c>
      <c r="E355" s="3">
        <v>14.77</v>
      </c>
      <c r="F355" s="3" t="s">
        <v>64</v>
      </c>
    </row>
    <row r="356" spans="1:6">
      <c r="A356" s="3" t="s">
        <v>542</v>
      </c>
      <c r="B356" s="3" t="s">
        <v>539</v>
      </c>
      <c r="C356" s="3" t="s">
        <v>539</v>
      </c>
      <c r="D356" s="3">
        <v>194</v>
      </c>
      <c r="E356" s="3">
        <v>14.76</v>
      </c>
      <c r="F356" s="3">
        <f>7/5</f>
        <v>1.4</v>
      </c>
    </row>
    <row r="357" spans="1:6">
      <c r="A357" s="5" t="s">
        <v>214</v>
      </c>
      <c r="B357" s="5" t="s">
        <v>200</v>
      </c>
      <c r="C357" s="5" t="s">
        <v>19</v>
      </c>
      <c r="D357" s="5">
        <v>212.8</v>
      </c>
      <c r="E357" s="5">
        <v>14.74</v>
      </c>
      <c r="F357" s="5">
        <v>1.9</v>
      </c>
    </row>
    <row r="358" spans="1:6">
      <c r="A358" s="5" t="s">
        <v>88</v>
      </c>
      <c r="B358" s="5" t="s">
        <v>289</v>
      </c>
      <c r="C358" s="5" t="s">
        <v>19</v>
      </c>
      <c r="D358" s="5">
        <v>225</v>
      </c>
      <c r="E358" s="5">
        <v>14.72</v>
      </c>
      <c r="F358" s="5">
        <v>1.3</v>
      </c>
    </row>
    <row r="359" spans="1:6">
      <c r="A359" s="3" t="s">
        <v>681</v>
      </c>
      <c r="B359" s="3" t="s">
        <v>666</v>
      </c>
      <c r="C359" s="3" t="s">
        <v>83</v>
      </c>
      <c r="D359" s="3">
        <v>190.5</v>
      </c>
      <c r="E359" s="3">
        <v>14.71</v>
      </c>
      <c r="F359" s="3">
        <f>19/11</f>
        <v>1.7272727272727273</v>
      </c>
    </row>
    <row r="360" spans="1:6">
      <c r="A360" s="5" t="s">
        <v>80</v>
      </c>
      <c r="B360" s="5" t="s">
        <v>65</v>
      </c>
      <c r="C360" s="5" t="s">
        <v>19</v>
      </c>
      <c r="D360" s="5">
        <v>175.5</v>
      </c>
      <c r="E360" s="5">
        <v>14.71</v>
      </c>
      <c r="F360" s="5">
        <v>2.2999999999999998</v>
      </c>
    </row>
    <row r="361" spans="1:6">
      <c r="A361" s="3" t="s">
        <v>71</v>
      </c>
      <c r="B361" s="3" t="s">
        <v>560</v>
      </c>
      <c r="C361" s="3" t="s">
        <v>83</v>
      </c>
      <c r="D361" s="3">
        <v>235.6</v>
      </c>
      <c r="E361" s="3">
        <v>14.64</v>
      </c>
      <c r="F361" s="3">
        <f>30/9</f>
        <v>3.3333333333333335</v>
      </c>
    </row>
    <row r="362" spans="1:6">
      <c r="A362" s="5" t="s">
        <v>86</v>
      </c>
      <c r="B362" s="5" t="s">
        <v>82</v>
      </c>
      <c r="C362" s="5" t="s">
        <v>83</v>
      </c>
      <c r="D362" s="5">
        <v>168.3</v>
      </c>
      <c r="E362" s="5">
        <v>14.63</v>
      </c>
      <c r="F362" s="5">
        <f>14/6</f>
        <v>2.3333333333333335</v>
      </c>
    </row>
    <row r="363" spans="1:6">
      <c r="A363" s="5" t="s">
        <v>68</v>
      </c>
      <c r="B363" s="5" t="s">
        <v>65</v>
      </c>
      <c r="C363" s="5" t="s">
        <v>19</v>
      </c>
      <c r="D363" s="5">
        <v>260.5</v>
      </c>
      <c r="E363" s="5">
        <v>14.62</v>
      </c>
      <c r="F363" s="5">
        <v>2.2999999999999998</v>
      </c>
    </row>
    <row r="364" spans="1:6">
      <c r="A364" s="3" t="s">
        <v>730</v>
      </c>
      <c r="B364" s="3" t="s">
        <v>727</v>
      </c>
      <c r="C364" s="3" t="s">
        <v>371</v>
      </c>
      <c r="D364" s="3">
        <v>269</v>
      </c>
      <c r="E364" s="3">
        <v>14.59</v>
      </c>
      <c r="F364" s="3">
        <v>1.5</v>
      </c>
    </row>
    <row r="365" spans="1:6">
      <c r="A365" s="3" t="s">
        <v>614</v>
      </c>
      <c r="B365" s="3" t="s">
        <v>604</v>
      </c>
      <c r="C365" s="3" t="s">
        <v>116</v>
      </c>
      <c r="D365" s="3">
        <v>154.30000000000001</v>
      </c>
      <c r="E365" s="3">
        <v>14.55</v>
      </c>
      <c r="F365" s="3" t="s">
        <v>64</v>
      </c>
    </row>
    <row r="366" spans="1:6">
      <c r="A366" s="3" t="s">
        <v>541</v>
      </c>
      <c r="B366" s="3" t="s">
        <v>539</v>
      </c>
      <c r="C366" s="3" t="s">
        <v>539</v>
      </c>
      <c r="D366" s="3">
        <v>267.10000000000002</v>
      </c>
      <c r="E366" s="3">
        <v>14.54</v>
      </c>
      <c r="F366" s="3">
        <f>14/7</f>
        <v>2</v>
      </c>
    </row>
    <row r="367" spans="1:6">
      <c r="A367" s="5" t="s">
        <v>325</v>
      </c>
      <c r="B367" s="3" t="s">
        <v>558</v>
      </c>
      <c r="C367" s="3" t="s">
        <v>371</v>
      </c>
      <c r="D367" s="3">
        <v>253</v>
      </c>
      <c r="E367" s="3">
        <v>14.52</v>
      </c>
      <c r="F367" s="3">
        <f>8/5</f>
        <v>1.6</v>
      </c>
    </row>
    <row r="368" spans="1:6">
      <c r="A368" s="5" t="s">
        <v>97</v>
      </c>
      <c r="B368" s="5" t="s">
        <v>82</v>
      </c>
      <c r="C368" s="5" t="s">
        <v>83</v>
      </c>
      <c r="D368" s="5">
        <v>189.2</v>
      </c>
      <c r="E368" s="5">
        <v>14.47</v>
      </c>
      <c r="F368" s="5">
        <f>9/6</f>
        <v>1.5</v>
      </c>
    </row>
    <row r="369" spans="1:6">
      <c r="A369" s="5" t="s">
        <v>162</v>
      </c>
      <c r="B369" s="5" t="s">
        <v>402</v>
      </c>
      <c r="C369" s="5" t="s">
        <v>401</v>
      </c>
      <c r="D369" s="5">
        <v>226.1</v>
      </c>
      <c r="E369" s="5">
        <v>14.46</v>
      </c>
      <c r="F369" s="5">
        <f>13/9</f>
        <v>1.4444444444444444</v>
      </c>
    </row>
    <row r="370" spans="1:6">
      <c r="A370" s="3" t="s">
        <v>249</v>
      </c>
      <c r="B370" s="3" t="s">
        <v>522</v>
      </c>
      <c r="C370" s="5" t="s">
        <v>517</v>
      </c>
      <c r="D370" s="3">
        <v>185</v>
      </c>
      <c r="E370" s="3">
        <v>14.43</v>
      </c>
      <c r="F370" s="3" t="s">
        <v>64</v>
      </c>
    </row>
    <row r="371" spans="1:6">
      <c r="A371" s="5" t="s">
        <v>58</v>
      </c>
      <c r="B371" s="5" t="s">
        <v>43</v>
      </c>
      <c r="C371" s="5" t="s">
        <v>38</v>
      </c>
      <c r="D371" s="5">
        <v>248.6</v>
      </c>
      <c r="E371" s="5">
        <v>14.43</v>
      </c>
      <c r="F371" s="5" t="s">
        <v>64</v>
      </c>
    </row>
    <row r="372" spans="1:6">
      <c r="A372" s="5" t="s">
        <v>453</v>
      </c>
      <c r="B372" s="5" t="s">
        <v>454</v>
      </c>
      <c r="C372" s="5" t="s">
        <v>175</v>
      </c>
      <c r="D372" s="5">
        <v>150</v>
      </c>
      <c r="E372" s="5">
        <v>14.42</v>
      </c>
      <c r="F372" s="5" t="s">
        <v>64</v>
      </c>
    </row>
    <row r="373" spans="1:6">
      <c r="A373" s="5" t="s">
        <v>194</v>
      </c>
      <c r="B373" s="5" t="s">
        <v>174</v>
      </c>
      <c r="C373" s="5" t="s">
        <v>175</v>
      </c>
      <c r="D373" s="5">
        <v>203.8</v>
      </c>
      <c r="E373" s="5">
        <v>14.41</v>
      </c>
      <c r="F373" s="5" t="s">
        <v>64</v>
      </c>
    </row>
    <row r="374" spans="1:6">
      <c r="A374" s="5" t="s">
        <v>334</v>
      </c>
      <c r="B374" s="5" t="s">
        <v>323</v>
      </c>
      <c r="C374" s="5" t="s">
        <v>19</v>
      </c>
      <c r="D374" s="5">
        <v>284.5</v>
      </c>
      <c r="E374" s="5">
        <v>14.399999999999999</v>
      </c>
      <c r="F374" s="5">
        <v>1.7</v>
      </c>
    </row>
    <row r="375" spans="1:6">
      <c r="A375" s="3" t="s">
        <v>456</v>
      </c>
      <c r="B375" s="5" t="s">
        <v>462</v>
      </c>
      <c r="C375" s="5" t="s">
        <v>371</v>
      </c>
      <c r="D375" s="3">
        <v>206.9</v>
      </c>
      <c r="E375" s="3">
        <v>14.37</v>
      </c>
      <c r="F375" s="3">
        <f>12/8</f>
        <v>1.5</v>
      </c>
    </row>
    <row r="376" spans="1:6">
      <c r="A376" s="3" t="s">
        <v>712</v>
      </c>
      <c r="B376" s="3" t="s">
        <v>726</v>
      </c>
      <c r="C376" s="3" t="s">
        <v>304</v>
      </c>
      <c r="D376" s="3">
        <v>191</v>
      </c>
      <c r="E376" s="3">
        <v>14.36</v>
      </c>
      <c r="F376" s="3">
        <v>0.9</v>
      </c>
    </row>
    <row r="377" spans="1:6">
      <c r="A377" s="5" t="s">
        <v>178</v>
      </c>
      <c r="B377" s="5" t="s">
        <v>174</v>
      </c>
      <c r="C377" s="5" t="s">
        <v>175</v>
      </c>
      <c r="D377" s="5">
        <v>197.5</v>
      </c>
      <c r="E377" s="5">
        <v>14.33</v>
      </c>
      <c r="F377" s="5" t="s">
        <v>64</v>
      </c>
    </row>
    <row r="378" spans="1:6">
      <c r="A378" s="3" t="s">
        <v>437</v>
      </c>
      <c r="B378" s="5" t="s">
        <v>491</v>
      </c>
      <c r="C378" s="5" t="s">
        <v>371</v>
      </c>
      <c r="D378" s="3">
        <v>293.60000000000002</v>
      </c>
      <c r="E378" s="3">
        <v>14.31</v>
      </c>
      <c r="F378" s="3">
        <f>30/11</f>
        <v>2.7272727272727271</v>
      </c>
    </row>
    <row r="379" spans="1:6">
      <c r="A379" s="5" t="s">
        <v>203</v>
      </c>
      <c r="B379" s="5" t="s">
        <v>200</v>
      </c>
      <c r="C379" s="5" t="s">
        <v>19</v>
      </c>
      <c r="D379" s="5">
        <v>225.5</v>
      </c>
      <c r="E379" s="5">
        <v>14.26</v>
      </c>
      <c r="F379" s="5">
        <f>24/11</f>
        <v>2.1818181818181817</v>
      </c>
    </row>
    <row r="380" spans="1:6">
      <c r="A380" s="3" t="s">
        <v>701</v>
      </c>
      <c r="B380" s="3" t="s">
        <v>709</v>
      </c>
      <c r="C380" s="3" t="s">
        <v>371</v>
      </c>
      <c r="D380" s="3">
        <v>270</v>
      </c>
      <c r="E380" s="3">
        <v>14.22</v>
      </c>
      <c r="F380" s="3" t="s">
        <v>64</v>
      </c>
    </row>
    <row r="381" spans="1:6">
      <c r="A381" s="3" t="s">
        <v>155</v>
      </c>
      <c r="B381" s="3" t="s">
        <v>524</v>
      </c>
      <c r="C381" s="5" t="s">
        <v>517</v>
      </c>
      <c r="D381" s="3">
        <v>220.5</v>
      </c>
      <c r="E381" s="3">
        <v>14.18</v>
      </c>
      <c r="F381" s="3" t="s">
        <v>64</v>
      </c>
    </row>
    <row r="382" spans="1:6">
      <c r="A382" s="3" t="s">
        <v>757</v>
      </c>
      <c r="B382" s="3" t="s">
        <v>747</v>
      </c>
      <c r="C382" s="3" t="s">
        <v>116</v>
      </c>
      <c r="D382" s="3">
        <v>116.7</v>
      </c>
      <c r="E382" s="3">
        <v>14.15</v>
      </c>
      <c r="F382" s="3">
        <f>3/7</f>
        <v>0.42857142857142855</v>
      </c>
    </row>
    <row r="383" spans="1:6">
      <c r="A383" s="5" t="s">
        <v>110</v>
      </c>
      <c r="B383" s="5" t="s">
        <v>114</v>
      </c>
      <c r="C383" s="5" t="s">
        <v>83</v>
      </c>
      <c r="D383" s="5">
        <v>243.36666666666665</v>
      </c>
      <c r="E383" s="5">
        <v>14.133333333333333</v>
      </c>
      <c r="F383" s="5">
        <v>2.2222222222222223</v>
      </c>
    </row>
    <row r="384" spans="1:6">
      <c r="A384" s="3" t="s">
        <v>753</v>
      </c>
      <c r="B384" s="3" t="s">
        <v>747</v>
      </c>
      <c r="C384" s="3" t="s">
        <v>116</v>
      </c>
      <c r="D384" s="3">
        <v>154.19999999999999</v>
      </c>
      <c r="E384" s="3">
        <v>14.13</v>
      </c>
      <c r="F384" s="3">
        <f>8/6</f>
        <v>1.3333333333333333</v>
      </c>
    </row>
    <row r="385" spans="1:6">
      <c r="A385" s="3" t="s">
        <v>598</v>
      </c>
      <c r="B385" s="3" t="s">
        <v>193</v>
      </c>
      <c r="C385" s="3" t="s">
        <v>304</v>
      </c>
      <c r="D385" s="3">
        <v>155</v>
      </c>
      <c r="E385" s="3">
        <v>14.13</v>
      </c>
      <c r="F385" s="3">
        <f>19/7</f>
        <v>2.7142857142857144</v>
      </c>
    </row>
    <row r="386" spans="1:6">
      <c r="A386" s="3" t="s">
        <v>641</v>
      </c>
      <c r="B386" s="3" t="s">
        <v>622</v>
      </c>
      <c r="C386" s="3" t="s">
        <v>116</v>
      </c>
      <c r="D386" s="3">
        <v>163.6</v>
      </c>
      <c r="E386" s="3">
        <v>14.12</v>
      </c>
      <c r="F386" s="3">
        <f>10/7</f>
        <v>1.4285714285714286</v>
      </c>
    </row>
    <row r="387" spans="1:6">
      <c r="A387" s="5" t="s">
        <v>386</v>
      </c>
      <c r="B387" s="5" t="s">
        <v>370</v>
      </c>
      <c r="C387" s="5" t="s">
        <v>371</v>
      </c>
      <c r="D387" s="5">
        <v>232.1</v>
      </c>
      <c r="E387" s="5">
        <v>14.1</v>
      </c>
      <c r="F387" s="5">
        <f>9/7</f>
        <v>1.2857142857142858</v>
      </c>
    </row>
    <row r="388" spans="1:6">
      <c r="A388" s="3" t="s">
        <v>731</v>
      </c>
      <c r="B388" s="3" t="s">
        <v>727</v>
      </c>
      <c r="C388" s="3" t="s">
        <v>371</v>
      </c>
      <c r="D388" s="3">
        <v>242.7</v>
      </c>
      <c r="E388" s="3">
        <v>14.1</v>
      </c>
      <c r="F388" s="3">
        <f>15/11</f>
        <v>1.3636363636363635</v>
      </c>
    </row>
    <row r="389" spans="1:6">
      <c r="A389" s="5" t="s">
        <v>92</v>
      </c>
      <c r="B389" s="5" t="s">
        <v>82</v>
      </c>
      <c r="C389" s="5" t="s">
        <v>83</v>
      </c>
      <c r="D389" s="5">
        <v>191.7</v>
      </c>
      <c r="E389" s="5">
        <v>14.04</v>
      </c>
      <c r="F389" s="5">
        <f>17/6</f>
        <v>2.8333333333333335</v>
      </c>
    </row>
    <row r="390" spans="1:6">
      <c r="A390" s="5" t="s">
        <v>252</v>
      </c>
      <c r="B390" s="5" t="s">
        <v>237</v>
      </c>
      <c r="C390" s="5" t="s">
        <v>157</v>
      </c>
      <c r="D390" s="5">
        <v>146.80000000000001</v>
      </c>
      <c r="E390" s="5">
        <v>14.04</v>
      </c>
      <c r="F390" s="5">
        <v>0.63636363636363635</v>
      </c>
    </row>
    <row r="391" spans="1:6">
      <c r="A391" s="5" t="s">
        <v>142</v>
      </c>
      <c r="B391" s="5" t="s">
        <v>138</v>
      </c>
      <c r="C391" s="5" t="s">
        <v>19</v>
      </c>
      <c r="D391" s="5">
        <v>293.8</v>
      </c>
      <c r="E391" s="5">
        <v>14.01</v>
      </c>
      <c r="F391" s="5">
        <f>14/8</f>
        <v>1.75</v>
      </c>
    </row>
    <row r="392" spans="1:6">
      <c r="A392" s="3" t="s">
        <v>619</v>
      </c>
      <c r="B392" s="3" t="s">
        <v>604</v>
      </c>
      <c r="C392" s="3" t="s">
        <v>116</v>
      </c>
      <c r="D392" s="3">
        <v>154.30000000000001</v>
      </c>
      <c r="E392" s="3">
        <v>14</v>
      </c>
      <c r="F392" s="3" t="s">
        <v>64</v>
      </c>
    </row>
    <row r="393" spans="1:6">
      <c r="A393" s="3" t="s">
        <v>648</v>
      </c>
      <c r="B393" s="3" t="s">
        <v>622</v>
      </c>
      <c r="C393" s="3" t="s">
        <v>116</v>
      </c>
      <c r="D393" s="3">
        <v>146.9</v>
      </c>
      <c r="E393" s="3">
        <v>14</v>
      </c>
      <c r="F393" s="3">
        <f>4/7</f>
        <v>0.5714285714285714</v>
      </c>
    </row>
    <row r="394" spans="1:6">
      <c r="A394" s="5" t="s">
        <v>423</v>
      </c>
      <c r="B394" s="5" t="s">
        <v>419</v>
      </c>
      <c r="C394" s="5" t="s">
        <v>304</v>
      </c>
      <c r="D394" s="5">
        <v>236.2</v>
      </c>
      <c r="E394" s="5">
        <v>13.94</v>
      </c>
      <c r="F394" s="5">
        <f>19/12</f>
        <v>1.5833333333333333</v>
      </c>
    </row>
    <row r="395" spans="1:6">
      <c r="A395" s="5" t="s">
        <v>187</v>
      </c>
      <c r="B395" s="5" t="s">
        <v>174</v>
      </c>
      <c r="C395" s="5" t="s">
        <v>175</v>
      </c>
      <c r="D395" s="5">
        <v>201.4</v>
      </c>
      <c r="E395" s="5">
        <v>13.93</v>
      </c>
      <c r="F395" s="5" t="s">
        <v>64</v>
      </c>
    </row>
    <row r="396" spans="1:6">
      <c r="A396" s="5" t="s">
        <v>282</v>
      </c>
      <c r="B396" s="5" t="s">
        <v>288</v>
      </c>
      <c r="C396" s="5" t="s">
        <v>116</v>
      </c>
      <c r="D396" s="5">
        <v>168.3</v>
      </c>
      <c r="E396" s="5">
        <v>13.93</v>
      </c>
      <c r="F396" s="5">
        <f>5/6</f>
        <v>0.83333333333333337</v>
      </c>
    </row>
    <row r="397" spans="1:6">
      <c r="A397" s="3" t="s">
        <v>9</v>
      </c>
      <c r="B397" s="5" t="s">
        <v>462</v>
      </c>
      <c r="C397" s="5" t="s">
        <v>371</v>
      </c>
      <c r="D397" s="3">
        <v>239.4</v>
      </c>
      <c r="E397" s="3">
        <v>13.93</v>
      </c>
      <c r="F397" s="3">
        <f>21/9</f>
        <v>2.3333333333333335</v>
      </c>
    </row>
    <row r="398" spans="1:6">
      <c r="A398" s="3" t="s">
        <v>732</v>
      </c>
      <c r="B398" s="3" t="s">
        <v>727</v>
      </c>
      <c r="C398" s="3" t="s">
        <v>371</v>
      </c>
      <c r="D398" s="3">
        <v>216.3</v>
      </c>
      <c r="E398" s="3">
        <v>13.91</v>
      </c>
      <c r="F398" s="3">
        <v>1.1000000000000001</v>
      </c>
    </row>
    <row r="399" spans="1:6">
      <c r="A399" s="3" t="s">
        <v>568</v>
      </c>
      <c r="B399" s="3" t="s">
        <v>560</v>
      </c>
      <c r="C399" s="3" t="s">
        <v>83</v>
      </c>
      <c r="D399" s="3">
        <v>180.6</v>
      </c>
      <c r="E399" s="3">
        <v>13.9</v>
      </c>
      <c r="F399" s="3">
        <f>21/9</f>
        <v>2.3333333333333335</v>
      </c>
    </row>
    <row r="400" spans="1:6">
      <c r="A400" s="5" t="s">
        <v>77</v>
      </c>
      <c r="B400" s="5" t="s">
        <v>65</v>
      </c>
      <c r="C400" s="5" t="s">
        <v>19</v>
      </c>
      <c r="D400" s="5">
        <v>193.5</v>
      </c>
      <c r="E400" s="5">
        <v>13.9</v>
      </c>
      <c r="F400" s="5">
        <v>1.5</v>
      </c>
    </row>
    <row r="401" spans="1:6">
      <c r="A401" s="5" t="s">
        <v>119</v>
      </c>
      <c r="B401" s="5" t="s">
        <v>115</v>
      </c>
      <c r="C401" s="5" t="s">
        <v>116</v>
      </c>
      <c r="D401" s="5">
        <v>259.2</v>
      </c>
      <c r="E401" s="5">
        <v>13.85</v>
      </c>
      <c r="F401" s="5">
        <f>15/8</f>
        <v>1.875</v>
      </c>
    </row>
    <row r="402" spans="1:6">
      <c r="A402" s="3" t="s">
        <v>776</v>
      </c>
      <c r="B402" s="3" t="s">
        <v>768</v>
      </c>
      <c r="C402" s="3" t="s">
        <v>579</v>
      </c>
      <c r="D402" s="3">
        <v>202.5</v>
      </c>
      <c r="E402" s="3">
        <v>13.846153846153847</v>
      </c>
      <c r="F402" s="3" t="s">
        <v>64</v>
      </c>
    </row>
    <row r="403" spans="1:6">
      <c r="A403" s="3" t="s">
        <v>656</v>
      </c>
      <c r="B403" s="3" t="s">
        <v>665</v>
      </c>
      <c r="C403" s="3" t="s">
        <v>19</v>
      </c>
      <c r="D403" s="3">
        <v>221.7</v>
      </c>
      <c r="E403" s="3">
        <v>13.82</v>
      </c>
      <c r="F403" s="3">
        <f>7/9</f>
        <v>0.77777777777777779</v>
      </c>
    </row>
    <row r="404" spans="1:6">
      <c r="A404" s="3" t="s">
        <v>269</v>
      </c>
      <c r="B404" s="5" t="s">
        <v>462</v>
      </c>
      <c r="C404" s="5" t="s">
        <v>371</v>
      </c>
      <c r="D404" s="3">
        <v>178.6</v>
      </c>
      <c r="E404" s="3">
        <v>13.82</v>
      </c>
      <c r="F404" s="3">
        <f>10/7</f>
        <v>1.4285714285714286</v>
      </c>
    </row>
    <row r="405" spans="1:6">
      <c r="A405" s="3" t="s">
        <v>563</v>
      </c>
      <c r="B405" s="3" t="s">
        <v>560</v>
      </c>
      <c r="C405" s="3" t="s">
        <v>83</v>
      </c>
      <c r="D405" s="3">
        <v>179.5</v>
      </c>
      <c r="E405" s="3">
        <v>13.8</v>
      </c>
      <c r="F405" s="3">
        <v>1.7</v>
      </c>
    </row>
    <row r="406" spans="1:6">
      <c r="A406" s="5" t="s">
        <v>332</v>
      </c>
      <c r="B406" s="5" t="s">
        <v>323</v>
      </c>
      <c r="C406" s="5" t="s">
        <v>19</v>
      </c>
      <c r="D406" s="5">
        <v>275</v>
      </c>
      <c r="E406" s="5">
        <v>13.8</v>
      </c>
      <c r="F406" s="5">
        <v>1.9</v>
      </c>
    </row>
    <row r="407" spans="1:6">
      <c r="A407" s="5" t="s">
        <v>338</v>
      </c>
      <c r="B407" s="5" t="s">
        <v>323</v>
      </c>
      <c r="C407" s="5" t="s">
        <v>19</v>
      </c>
      <c r="D407" s="5">
        <v>206.5</v>
      </c>
      <c r="E407" s="5">
        <v>13.8</v>
      </c>
      <c r="F407" s="5">
        <v>1.4</v>
      </c>
    </row>
    <row r="408" spans="1:6">
      <c r="A408" s="3" t="s">
        <v>640</v>
      </c>
      <c r="B408" s="3" t="s">
        <v>622</v>
      </c>
      <c r="C408" s="3" t="s">
        <v>116</v>
      </c>
      <c r="D408" s="3">
        <v>174.6</v>
      </c>
      <c r="E408" s="3">
        <v>13.8</v>
      </c>
      <c r="F408" s="3">
        <f>3/7</f>
        <v>0.42857142857142855</v>
      </c>
    </row>
    <row r="409" spans="1:6">
      <c r="A409" s="5" t="s">
        <v>405</v>
      </c>
      <c r="B409" s="5" t="s">
        <v>402</v>
      </c>
      <c r="C409" s="5" t="s">
        <v>401</v>
      </c>
      <c r="D409" s="5">
        <v>261.10000000000002</v>
      </c>
      <c r="E409" s="5">
        <v>13.78</v>
      </c>
      <c r="F409" s="5">
        <f>19/9</f>
        <v>2.1111111111111112</v>
      </c>
    </row>
    <row r="410" spans="1:6">
      <c r="A410" s="5" t="s">
        <v>28</v>
      </c>
      <c r="B410" s="5" t="s">
        <v>37</v>
      </c>
      <c r="C410" s="5" t="s">
        <v>19</v>
      </c>
      <c r="D410" s="5">
        <v>186.1</v>
      </c>
      <c r="E410" s="5">
        <v>13.77</v>
      </c>
      <c r="F410" s="5">
        <f>20/9</f>
        <v>2.2222222222222223</v>
      </c>
    </row>
    <row r="411" spans="1:6">
      <c r="A411" s="5" t="s">
        <v>378</v>
      </c>
      <c r="B411" s="5" t="s">
        <v>370</v>
      </c>
      <c r="C411" s="5" t="s">
        <v>371</v>
      </c>
      <c r="D411" s="5">
        <v>237.1</v>
      </c>
      <c r="E411" s="5">
        <v>13.77</v>
      </c>
      <c r="F411" s="5">
        <f>18/7</f>
        <v>2.5714285714285716</v>
      </c>
    </row>
    <row r="412" spans="1:6">
      <c r="A412" s="5" t="s">
        <v>79</v>
      </c>
      <c r="B412" s="5" t="s">
        <v>65</v>
      </c>
      <c r="C412" s="5" t="s">
        <v>19</v>
      </c>
      <c r="D412" s="5">
        <v>177.5</v>
      </c>
      <c r="E412" s="5">
        <v>13.75</v>
      </c>
      <c r="F412" s="5">
        <v>1.6</v>
      </c>
    </row>
    <row r="413" spans="1:6">
      <c r="A413" s="3" t="s">
        <v>508</v>
      </c>
      <c r="B413" s="3" t="s">
        <v>511</v>
      </c>
      <c r="C413" s="5" t="s">
        <v>19</v>
      </c>
      <c r="D413" s="3">
        <v>170.6</v>
      </c>
      <c r="E413" s="3">
        <v>13.73</v>
      </c>
      <c r="F413" s="3">
        <f>11/8</f>
        <v>1.375</v>
      </c>
    </row>
    <row r="414" spans="1:6">
      <c r="A414" s="3" t="s">
        <v>569</v>
      </c>
      <c r="B414" s="3" t="s">
        <v>560</v>
      </c>
      <c r="C414" s="3" t="s">
        <v>83</v>
      </c>
      <c r="D414" s="3">
        <v>185.6</v>
      </c>
      <c r="E414" s="3">
        <v>13.71</v>
      </c>
      <c r="F414" s="3">
        <f>13/9</f>
        <v>1.4444444444444444</v>
      </c>
    </row>
    <row r="415" spans="1:6">
      <c r="A415" s="5" t="s">
        <v>550</v>
      </c>
      <c r="B415" s="3" t="s">
        <v>558</v>
      </c>
      <c r="C415" s="3" t="s">
        <v>371</v>
      </c>
      <c r="D415" s="3">
        <v>254</v>
      </c>
      <c r="E415" s="3">
        <v>13.7</v>
      </c>
      <c r="F415" s="3">
        <f>6/5</f>
        <v>1.2</v>
      </c>
    </row>
    <row r="416" spans="1:6">
      <c r="A416" s="3" t="s">
        <v>477</v>
      </c>
      <c r="B416" s="5" t="s">
        <v>462</v>
      </c>
      <c r="C416" s="5" t="s">
        <v>371</v>
      </c>
      <c r="D416" s="3">
        <v>232.1</v>
      </c>
      <c r="E416" s="3">
        <v>13.68</v>
      </c>
      <c r="F416" s="3">
        <f>19/7</f>
        <v>2.7142857142857144</v>
      </c>
    </row>
    <row r="417" spans="1:6">
      <c r="A417" s="3" t="s">
        <v>113</v>
      </c>
      <c r="B417" s="3" t="s">
        <v>539</v>
      </c>
      <c r="C417" s="3" t="s">
        <v>539</v>
      </c>
      <c r="D417" s="3">
        <v>162.9</v>
      </c>
      <c r="E417" s="3">
        <v>13.65</v>
      </c>
      <c r="F417" s="3">
        <f>9/7</f>
        <v>1.2857142857142858</v>
      </c>
    </row>
    <row r="418" spans="1:6">
      <c r="A418" s="3" t="s">
        <v>596</v>
      </c>
      <c r="B418" s="3" t="s">
        <v>193</v>
      </c>
      <c r="C418" s="3" t="s">
        <v>304</v>
      </c>
      <c r="D418" s="3">
        <v>121.4</v>
      </c>
      <c r="E418" s="3">
        <v>13.65</v>
      </c>
      <c r="F418" s="3">
        <f>3/7</f>
        <v>0.42857142857142855</v>
      </c>
    </row>
    <row r="419" spans="1:6">
      <c r="A419" s="5" t="s">
        <v>253</v>
      </c>
      <c r="B419" s="5" t="s">
        <v>237</v>
      </c>
      <c r="C419" s="5" t="s">
        <v>157</v>
      </c>
      <c r="D419" s="5">
        <v>144.1</v>
      </c>
      <c r="E419" s="5">
        <v>13.64</v>
      </c>
      <c r="F419" s="5">
        <v>1.3636363636363635</v>
      </c>
    </row>
    <row r="420" spans="1:6">
      <c r="A420" s="5" t="s">
        <v>226</v>
      </c>
      <c r="B420" s="5" t="s">
        <v>200</v>
      </c>
      <c r="C420" s="5" t="s">
        <v>19</v>
      </c>
      <c r="D420" s="5">
        <v>160</v>
      </c>
      <c r="E420" s="5">
        <v>13.57</v>
      </c>
      <c r="F420" s="5">
        <f>6/8</f>
        <v>0.75</v>
      </c>
    </row>
    <row r="421" spans="1:6">
      <c r="A421" s="5" t="s">
        <v>159</v>
      </c>
      <c r="B421" s="5" t="s">
        <v>157</v>
      </c>
      <c r="C421" s="5" t="s">
        <v>157</v>
      </c>
      <c r="D421" s="5">
        <v>198.33333333333334</v>
      </c>
      <c r="E421" s="5">
        <v>13.533333333333333</v>
      </c>
      <c r="F421" s="5">
        <v>2.1111111111111112</v>
      </c>
    </row>
    <row r="422" spans="1:6">
      <c r="A422" s="3" t="s">
        <v>526</v>
      </c>
      <c r="B422" s="3" t="s">
        <v>524</v>
      </c>
      <c r="C422" s="5" t="s">
        <v>517</v>
      </c>
      <c r="D422" s="3">
        <v>169.4</v>
      </c>
      <c r="E422" s="3">
        <v>13.51</v>
      </c>
      <c r="F422" s="3" t="s">
        <v>64</v>
      </c>
    </row>
    <row r="423" spans="1:6">
      <c r="A423" s="5" t="s">
        <v>547</v>
      </c>
      <c r="B423" s="3" t="s">
        <v>558</v>
      </c>
      <c r="C423" s="3" t="s">
        <v>371</v>
      </c>
      <c r="D423" s="3">
        <v>235.8</v>
      </c>
      <c r="E423" s="3">
        <v>13.51</v>
      </c>
      <c r="F423" s="3">
        <v>1</v>
      </c>
    </row>
    <row r="424" spans="1:6">
      <c r="A424" s="5" t="s">
        <v>256</v>
      </c>
      <c r="B424" s="5" t="s">
        <v>323</v>
      </c>
      <c r="C424" s="5" t="s">
        <v>19</v>
      </c>
      <c r="D424" s="5">
        <v>282.5</v>
      </c>
      <c r="E424" s="5">
        <v>13.5</v>
      </c>
      <c r="F424" s="5">
        <v>2.5</v>
      </c>
    </row>
    <row r="425" spans="1:6">
      <c r="A425" s="3" t="s">
        <v>649</v>
      </c>
      <c r="B425" s="3" t="s">
        <v>622</v>
      </c>
      <c r="C425" s="3" t="s">
        <v>116</v>
      </c>
      <c r="D425" s="3">
        <v>123</v>
      </c>
      <c r="E425" s="3">
        <v>13.49</v>
      </c>
      <c r="F425" s="3">
        <f>12/7</f>
        <v>1.7142857142857142</v>
      </c>
    </row>
    <row r="426" spans="1:6">
      <c r="A426" s="3" t="s">
        <v>638</v>
      </c>
      <c r="B426" s="3" t="s">
        <v>622</v>
      </c>
      <c r="C426" s="3" t="s">
        <v>116</v>
      </c>
      <c r="D426" s="3">
        <v>198.7</v>
      </c>
      <c r="E426" s="3">
        <v>13.44</v>
      </c>
      <c r="F426" s="3">
        <f>15/8</f>
        <v>1.875</v>
      </c>
    </row>
    <row r="427" spans="1:6">
      <c r="A427" s="3" t="s">
        <v>733</v>
      </c>
      <c r="B427" s="3" t="s">
        <v>727</v>
      </c>
      <c r="C427" s="3" t="s">
        <v>371</v>
      </c>
      <c r="D427" s="3">
        <v>239</v>
      </c>
      <c r="E427" s="3">
        <v>13.38</v>
      </c>
      <c r="F427" s="3">
        <v>1.5</v>
      </c>
    </row>
    <row r="428" spans="1:6">
      <c r="A428" s="5" t="s">
        <v>209</v>
      </c>
      <c r="B428" s="5" t="s">
        <v>200</v>
      </c>
      <c r="C428" s="5" t="s">
        <v>19</v>
      </c>
      <c r="D428" s="5">
        <v>257.7</v>
      </c>
      <c r="E428" s="5">
        <v>13.31</v>
      </c>
      <c r="F428" s="5">
        <f>35/11</f>
        <v>3.1818181818181817</v>
      </c>
    </row>
    <row r="429" spans="1:6">
      <c r="A429" s="3" t="s">
        <v>119</v>
      </c>
      <c r="B429" s="3" t="s">
        <v>665</v>
      </c>
      <c r="C429" s="3" t="s">
        <v>19</v>
      </c>
      <c r="D429" s="3">
        <v>215</v>
      </c>
      <c r="E429" s="3">
        <v>13.28</v>
      </c>
      <c r="F429" s="3">
        <f>4/9</f>
        <v>0.44444444444444442</v>
      </c>
    </row>
    <row r="430" spans="1:6">
      <c r="A430" s="5" t="s">
        <v>113</v>
      </c>
      <c r="B430" s="5" t="s">
        <v>114</v>
      </c>
      <c r="C430" s="5" t="s">
        <v>83</v>
      </c>
      <c r="D430" s="5">
        <v>198.86666666666667</v>
      </c>
      <c r="E430" s="5">
        <v>13.278688524590164</v>
      </c>
      <c r="F430" s="5">
        <v>1.5555555555555556</v>
      </c>
    </row>
    <row r="431" spans="1:6">
      <c r="A431" s="5" t="s">
        <v>50</v>
      </c>
      <c r="B431" s="5" t="s">
        <v>43</v>
      </c>
      <c r="C431" s="5" t="s">
        <v>38</v>
      </c>
      <c r="D431" s="5">
        <v>147.1</v>
      </c>
      <c r="E431" s="5">
        <v>13.26</v>
      </c>
      <c r="F431" s="5" t="s">
        <v>64</v>
      </c>
    </row>
    <row r="432" spans="1:6">
      <c r="A432" s="3" t="s">
        <v>672</v>
      </c>
      <c r="B432" s="3" t="s">
        <v>666</v>
      </c>
      <c r="C432" s="3" t="s">
        <v>83</v>
      </c>
      <c r="D432" s="3">
        <v>209.5</v>
      </c>
      <c r="E432" s="3">
        <v>13.25</v>
      </c>
      <c r="F432" s="3">
        <v>3</v>
      </c>
    </row>
    <row r="433" spans="1:6">
      <c r="A433" s="3" t="s">
        <v>676</v>
      </c>
      <c r="B433" s="3" t="s">
        <v>666</v>
      </c>
      <c r="C433" s="3" t="s">
        <v>83</v>
      </c>
      <c r="D433" s="3">
        <v>213.2</v>
      </c>
      <c r="E433" s="3">
        <v>13.25</v>
      </c>
      <c r="F433" s="3">
        <f>19/11</f>
        <v>1.7272727272727273</v>
      </c>
    </row>
    <row r="434" spans="1:6">
      <c r="A434" s="5" t="s">
        <v>428</v>
      </c>
      <c r="B434" s="5" t="s">
        <v>419</v>
      </c>
      <c r="C434" s="5" t="s">
        <v>304</v>
      </c>
      <c r="D434" s="5">
        <v>161.80000000000001</v>
      </c>
      <c r="E434" s="5">
        <v>13.25</v>
      </c>
      <c r="F434" s="5">
        <f>7/11</f>
        <v>0.63636363636363635</v>
      </c>
    </row>
    <row r="435" spans="1:6">
      <c r="A435" s="5" t="s">
        <v>406</v>
      </c>
      <c r="B435" s="5" t="s">
        <v>402</v>
      </c>
      <c r="C435" s="5" t="s">
        <v>401</v>
      </c>
      <c r="D435" s="5">
        <v>220</v>
      </c>
      <c r="E435" s="5">
        <v>13.24</v>
      </c>
      <c r="F435" s="5">
        <f>15/9</f>
        <v>1.6666666666666667</v>
      </c>
    </row>
    <row r="436" spans="1:6">
      <c r="A436" s="3" t="s">
        <v>521</v>
      </c>
      <c r="B436" s="3" t="s">
        <v>523</v>
      </c>
      <c r="C436" s="5" t="s">
        <v>517</v>
      </c>
      <c r="D436" s="3">
        <v>144</v>
      </c>
      <c r="E436" s="3">
        <v>13.23</v>
      </c>
      <c r="F436" s="3" t="s">
        <v>64</v>
      </c>
    </row>
    <row r="437" spans="1:6">
      <c r="A437" s="3" t="s">
        <v>258</v>
      </c>
      <c r="B437" s="3" t="s">
        <v>666</v>
      </c>
      <c r="C437" s="3" t="s">
        <v>83</v>
      </c>
      <c r="D437" s="3">
        <v>228.6</v>
      </c>
      <c r="E437" s="3">
        <v>13.23</v>
      </c>
      <c r="F437" s="3">
        <f>25/11</f>
        <v>2.2727272727272729</v>
      </c>
    </row>
    <row r="438" spans="1:6">
      <c r="A438" s="3" t="s">
        <v>577</v>
      </c>
      <c r="B438" s="3" t="s">
        <v>560</v>
      </c>
      <c r="C438" s="3" t="s">
        <v>83</v>
      </c>
      <c r="D438" s="3">
        <v>135</v>
      </c>
      <c r="E438" s="3">
        <v>13.22</v>
      </c>
      <c r="F438" s="3">
        <v>1.4</v>
      </c>
    </row>
    <row r="439" spans="1:6">
      <c r="A439" s="5" t="s">
        <v>452</v>
      </c>
      <c r="B439" s="5" t="s">
        <v>454</v>
      </c>
      <c r="C439" s="5" t="s">
        <v>175</v>
      </c>
      <c r="D439" s="5">
        <v>135.69999999999999</v>
      </c>
      <c r="E439" s="5">
        <v>13.17</v>
      </c>
      <c r="F439" s="5" t="s">
        <v>64</v>
      </c>
    </row>
    <row r="440" spans="1:6">
      <c r="A440" s="3" t="s">
        <v>643</v>
      </c>
      <c r="B440" s="3" t="s">
        <v>622</v>
      </c>
      <c r="C440" s="3" t="s">
        <v>116</v>
      </c>
      <c r="D440" s="3">
        <v>126.8</v>
      </c>
      <c r="E440" s="3">
        <v>13.17</v>
      </c>
      <c r="F440" s="3">
        <f>5/7</f>
        <v>0.7142857142857143</v>
      </c>
    </row>
    <row r="441" spans="1:6">
      <c r="A441" s="5" t="s">
        <v>11</v>
      </c>
      <c r="B441" s="5" t="s">
        <v>6</v>
      </c>
      <c r="C441" s="5" t="s">
        <v>19</v>
      </c>
      <c r="D441" s="5">
        <v>171</v>
      </c>
      <c r="E441" s="5">
        <v>13.16</v>
      </c>
      <c r="F441" s="5">
        <f>2/8</f>
        <v>0.25</v>
      </c>
    </row>
    <row r="442" spans="1:6">
      <c r="A442" s="3" t="s">
        <v>267</v>
      </c>
      <c r="B442" s="5" t="s">
        <v>462</v>
      </c>
      <c r="C442" s="5" t="s">
        <v>371</v>
      </c>
      <c r="D442" s="3">
        <v>349.4</v>
      </c>
      <c r="E442" s="3">
        <v>13.15</v>
      </c>
      <c r="F442" s="3">
        <f>34/8</f>
        <v>4.25</v>
      </c>
    </row>
    <row r="443" spans="1:6">
      <c r="A443" s="5" t="s">
        <v>360</v>
      </c>
      <c r="B443" s="5" t="s">
        <v>354</v>
      </c>
      <c r="C443" s="5" t="s">
        <v>355</v>
      </c>
      <c r="D443" s="5">
        <v>120.8</v>
      </c>
      <c r="E443" s="5">
        <v>13.12</v>
      </c>
      <c r="F443" s="5">
        <f>8/6</f>
        <v>1.3333333333333333</v>
      </c>
    </row>
    <row r="444" spans="1:6">
      <c r="A444" s="3" t="s">
        <v>479</v>
      </c>
      <c r="B444" s="5" t="s">
        <v>462</v>
      </c>
      <c r="C444" s="5" t="s">
        <v>371</v>
      </c>
      <c r="D444" s="3">
        <v>208.6</v>
      </c>
      <c r="E444" s="3">
        <v>13.12</v>
      </c>
      <c r="F444" s="3">
        <f>8/7</f>
        <v>1.1428571428571428</v>
      </c>
    </row>
    <row r="445" spans="1:6">
      <c r="A445" s="5" t="s">
        <v>255</v>
      </c>
      <c r="B445" s="5" t="s">
        <v>237</v>
      </c>
      <c r="C445" s="5" t="s">
        <v>157</v>
      </c>
      <c r="D445" s="5">
        <v>185.9</v>
      </c>
      <c r="E445" s="5">
        <v>13.11</v>
      </c>
      <c r="F445" s="5">
        <v>1.1818181818181819</v>
      </c>
    </row>
    <row r="446" spans="1:6">
      <c r="A446" s="5" t="s">
        <v>123</v>
      </c>
      <c r="B446" s="5" t="s">
        <v>115</v>
      </c>
      <c r="C446" s="5" t="s">
        <v>116</v>
      </c>
      <c r="D446" s="5">
        <v>194.2</v>
      </c>
      <c r="E446" s="5">
        <v>13.1</v>
      </c>
      <c r="F446" s="5">
        <f>7/8</f>
        <v>0.875</v>
      </c>
    </row>
    <row r="447" spans="1:6">
      <c r="A447" s="5" t="s">
        <v>312</v>
      </c>
      <c r="B447" s="5" t="s">
        <v>303</v>
      </c>
      <c r="C447" s="5" t="s">
        <v>304</v>
      </c>
      <c r="D447" s="5">
        <v>155.5</v>
      </c>
      <c r="E447" s="5">
        <v>13.09</v>
      </c>
      <c r="F447" s="5">
        <v>0.3</v>
      </c>
    </row>
    <row r="448" spans="1:6">
      <c r="A448" s="3" t="s">
        <v>546</v>
      </c>
      <c r="B448" s="3" t="s">
        <v>558</v>
      </c>
      <c r="C448" s="3" t="s">
        <v>371</v>
      </c>
      <c r="D448" s="3">
        <v>239</v>
      </c>
      <c r="E448" s="3">
        <v>13.08</v>
      </c>
      <c r="F448" s="3">
        <v>2</v>
      </c>
    </row>
    <row r="449" spans="1:6">
      <c r="A449" s="3" t="s">
        <v>555</v>
      </c>
      <c r="B449" s="3" t="s">
        <v>558</v>
      </c>
      <c r="C449" s="3" t="s">
        <v>371</v>
      </c>
      <c r="D449" s="3">
        <v>162</v>
      </c>
      <c r="E449" s="3">
        <v>13.06</v>
      </c>
      <c r="F449" s="3">
        <f>3/5</f>
        <v>0.6</v>
      </c>
    </row>
    <row r="450" spans="1:6">
      <c r="A450" s="5" t="s">
        <v>414</v>
      </c>
      <c r="B450" s="5" t="s">
        <v>402</v>
      </c>
      <c r="C450" s="5" t="s">
        <v>401</v>
      </c>
      <c r="D450" s="5">
        <v>167.2</v>
      </c>
      <c r="E450" s="5">
        <v>13.03</v>
      </c>
      <c r="F450" s="5">
        <f>7/9</f>
        <v>0.77777777777777779</v>
      </c>
    </row>
    <row r="451" spans="1:6">
      <c r="A451" s="3" t="s">
        <v>634</v>
      </c>
      <c r="B451" s="3" t="s">
        <v>622</v>
      </c>
      <c r="C451" s="3" t="s">
        <v>116</v>
      </c>
      <c r="D451" s="3">
        <v>148.4</v>
      </c>
      <c r="E451" s="3">
        <v>13.02</v>
      </c>
      <c r="F451" s="3">
        <f>12/8</f>
        <v>1.5</v>
      </c>
    </row>
    <row r="452" spans="1:6">
      <c r="A452" s="3" t="s">
        <v>455</v>
      </c>
      <c r="B452" s="5" t="s">
        <v>462</v>
      </c>
      <c r="C452" s="5" t="s">
        <v>371</v>
      </c>
      <c r="D452" s="3">
        <v>207.9</v>
      </c>
      <c r="E452" s="3">
        <v>13.02</v>
      </c>
      <c r="F452" s="3">
        <f>6/7</f>
        <v>0.8571428571428571</v>
      </c>
    </row>
    <row r="453" spans="1:6">
      <c r="A453" s="5" t="s">
        <v>381</v>
      </c>
      <c r="B453" s="5" t="s">
        <v>370</v>
      </c>
      <c r="C453" s="5" t="s">
        <v>371</v>
      </c>
      <c r="D453" s="5">
        <v>238.6</v>
      </c>
      <c r="E453" s="5">
        <v>12.99</v>
      </c>
      <c r="F453" s="5">
        <f>13/7</f>
        <v>1.8571428571428572</v>
      </c>
    </row>
    <row r="454" spans="1:6">
      <c r="A454" s="3" t="s">
        <v>647</v>
      </c>
      <c r="B454" s="3" t="s">
        <v>622</v>
      </c>
      <c r="C454" s="3" t="s">
        <v>116</v>
      </c>
      <c r="D454" s="3">
        <v>152.4</v>
      </c>
      <c r="E454" s="3">
        <v>12.98</v>
      </c>
      <c r="F454" s="3">
        <f>9/7</f>
        <v>1.2857142857142858</v>
      </c>
    </row>
    <row r="455" spans="1:6">
      <c r="A455" s="5" t="s">
        <v>226</v>
      </c>
      <c r="B455" s="5" t="s">
        <v>370</v>
      </c>
      <c r="C455" s="5" t="s">
        <v>371</v>
      </c>
      <c r="D455" s="5">
        <v>199.3</v>
      </c>
      <c r="E455" s="5">
        <v>12.95</v>
      </c>
      <c r="F455" s="5">
        <f>8/7</f>
        <v>1.1428571428571428</v>
      </c>
    </row>
    <row r="456" spans="1:6">
      <c r="A456" s="5" t="s">
        <v>111</v>
      </c>
      <c r="B456" s="5" t="s">
        <v>114</v>
      </c>
      <c r="C456" s="5" t="s">
        <v>83</v>
      </c>
      <c r="D456" s="5">
        <v>212.79999999999998</v>
      </c>
      <c r="E456" s="5">
        <v>12.941176470588236</v>
      </c>
      <c r="F456" s="5">
        <v>2.3333333333333335</v>
      </c>
    </row>
    <row r="457" spans="1:6">
      <c r="A457" s="5" t="s">
        <v>94</v>
      </c>
      <c r="B457" s="5" t="s">
        <v>82</v>
      </c>
      <c r="C457" s="5" t="s">
        <v>83</v>
      </c>
      <c r="D457" s="5">
        <v>74</v>
      </c>
      <c r="E457" s="5">
        <v>12.94</v>
      </c>
      <c r="F457" s="5">
        <v>1</v>
      </c>
    </row>
    <row r="458" spans="1:6">
      <c r="A458" s="5" t="s">
        <v>277</v>
      </c>
      <c r="B458" s="5" t="s">
        <v>288</v>
      </c>
      <c r="C458" s="5" t="s">
        <v>116</v>
      </c>
      <c r="D458" s="5">
        <v>195</v>
      </c>
      <c r="E458" s="5">
        <v>12.92</v>
      </c>
      <c r="F458" s="5">
        <f>12/9</f>
        <v>1.3333333333333333</v>
      </c>
    </row>
    <row r="459" spans="1:6">
      <c r="A459" s="3" t="s">
        <v>92</v>
      </c>
      <c r="B459" s="5" t="s">
        <v>490</v>
      </c>
      <c r="C459" s="5" t="s">
        <v>401</v>
      </c>
      <c r="D459" s="3">
        <v>131</v>
      </c>
      <c r="E459" s="3">
        <v>12.9</v>
      </c>
      <c r="F459" s="3">
        <f>4/6</f>
        <v>0.66666666666666663</v>
      </c>
    </row>
    <row r="460" spans="1:6">
      <c r="A460" s="5" t="s">
        <v>120</v>
      </c>
      <c r="B460" s="5" t="s">
        <v>115</v>
      </c>
      <c r="C460" s="5" t="s">
        <v>116</v>
      </c>
      <c r="D460" s="5">
        <v>171.7</v>
      </c>
      <c r="E460" s="5">
        <v>12.89</v>
      </c>
      <c r="F460" s="5">
        <f>4/9</f>
        <v>0.44444444444444442</v>
      </c>
    </row>
    <row r="461" spans="1:6">
      <c r="A461" s="5" t="s">
        <v>216</v>
      </c>
      <c r="B461" s="5" t="s">
        <v>200</v>
      </c>
      <c r="C461" s="5" t="s">
        <v>19</v>
      </c>
      <c r="D461" s="5">
        <v>131.19999999999999</v>
      </c>
      <c r="E461" s="5">
        <v>12.83</v>
      </c>
      <c r="F461" s="5">
        <f>6/8</f>
        <v>0.75</v>
      </c>
    </row>
    <row r="462" spans="1:6">
      <c r="A462" s="3" t="s">
        <v>571</v>
      </c>
      <c r="B462" s="3" t="s">
        <v>560</v>
      </c>
      <c r="C462" s="3" t="s">
        <v>83</v>
      </c>
      <c r="D462" s="3">
        <v>138.9</v>
      </c>
      <c r="E462" s="3">
        <v>12.82</v>
      </c>
      <c r="F462" s="3">
        <f>7/9</f>
        <v>0.77777777777777779</v>
      </c>
    </row>
    <row r="463" spans="1:6">
      <c r="A463" s="3" t="s">
        <v>590</v>
      </c>
      <c r="B463" s="3" t="s">
        <v>193</v>
      </c>
      <c r="C463" s="3" t="s">
        <v>304</v>
      </c>
      <c r="D463" s="3">
        <v>186.4</v>
      </c>
      <c r="E463" s="3">
        <v>12.81</v>
      </c>
      <c r="F463" s="3">
        <f>5/7</f>
        <v>0.7142857142857143</v>
      </c>
    </row>
    <row r="464" spans="1:6">
      <c r="A464" s="3" t="s">
        <v>760</v>
      </c>
      <c r="B464" s="3" t="s">
        <v>559</v>
      </c>
      <c r="C464" s="3" t="s">
        <v>19</v>
      </c>
      <c r="D464" s="3">
        <v>231.8</v>
      </c>
      <c r="E464" s="3">
        <v>12.79</v>
      </c>
      <c r="F464" s="3">
        <v>2</v>
      </c>
    </row>
    <row r="465" spans="1:6">
      <c r="A465" s="3" t="s">
        <v>478</v>
      </c>
      <c r="B465" s="5" t="s">
        <v>462</v>
      </c>
      <c r="C465" s="5" t="s">
        <v>371</v>
      </c>
      <c r="D465" s="3">
        <v>201.4</v>
      </c>
      <c r="E465" s="3">
        <v>12.78</v>
      </c>
      <c r="F465" s="3">
        <v>2</v>
      </c>
    </row>
    <row r="466" spans="1:6">
      <c r="A466" s="3" t="s">
        <v>702</v>
      </c>
      <c r="B466" s="3" t="s">
        <v>709</v>
      </c>
      <c r="C466" s="3" t="s">
        <v>371</v>
      </c>
      <c r="D466" s="3">
        <v>269.39999999999998</v>
      </c>
      <c r="E466" s="3">
        <v>12.78</v>
      </c>
      <c r="F466" s="3" t="s">
        <v>64</v>
      </c>
    </row>
    <row r="467" spans="1:6">
      <c r="A467" s="3" t="s">
        <v>8</v>
      </c>
      <c r="B467" s="5" t="s">
        <v>462</v>
      </c>
      <c r="C467" s="5" t="s">
        <v>371</v>
      </c>
      <c r="D467" s="3">
        <v>229.2</v>
      </c>
      <c r="E467" s="3">
        <v>12.7</v>
      </c>
      <c r="F467" s="3">
        <v>1</v>
      </c>
    </row>
    <row r="468" spans="1:6">
      <c r="A468" s="3" t="s">
        <v>697</v>
      </c>
      <c r="B468" s="3" t="s">
        <v>687</v>
      </c>
      <c r="C468" s="3" t="s">
        <v>579</v>
      </c>
      <c r="D468" s="3">
        <v>118</v>
      </c>
      <c r="E468" s="3">
        <v>12.69</v>
      </c>
      <c r="F468" s="3" t="s">
        <v>64</v>
      </c>
    </row>
    <row r="469" spans="1:6">
      <c r="A469" s="3" t="s">
        <v>669</v>
      </c>
      <c r="B469" s="3" t="s">
        <v>666</v>
      </c>
      <c r="C469" s="3" t="s">
        <v>83</v>
      </c>
      <c r="D469" s="3">
        <v>254.5</v>
      </c>
      <c r="E469" s="3">
        <v>12.69</v>
      </c>
      <c r="F469" s="3">
        <f>26/11</f>
        <v>2.3636363636363638</v>
      </c>
    </row>
    <row r="470" spans="1:6">
      <c r="A470" s="3" t="s">
        <v>575</v>
      </c>
      <c r="B470" s="3" t="s">
        <v>560</v>
      </c>
      <c r="C470" s="3" t="s">
        <v>83</v>
      </c>
      <c r="D470" s="3">
        <v>117.8</v>
      </c>
      <c r="E470" s="3">
        <v>12.67</v>
      </c>
      <c r="F470" s="3">
        <f>15/9</f>
        <v>1.6666666666666667</v>
      </c>
    </row>
    <row r="471" spans="1:6">
      <c r="A471" s="3" t="s">
        <v>463</v>
      </c>
      <c r="B471" s="3" t="s">
        <v>687</v>
      </c>
      <c r="C471" s="3" t="s">
        <v>579</v>
      </c>
      <c r="D471" s="3">
        <v>188</v>
      </c>
      <c r="E471" s="3">
        <v>12.65</v>
      </c>
      <c r="F471" s="3" t="s">
        <v>64</v>
      </c>
    </row>
    <row r="472" spans="1:6">
      <c r="A472" s="3" t="s">
        <v>585</v>
      </c>
      <c r="B472" s="3" t="s">
        <v>193</v>
      </c>
      <c r="C472" s="3" t="s">
        <v>304</v>
      </c>
      <c r="D472" s="3">
        <v>182.1</v>
      </c>
      <c r="E472" s="3">
        <v>12.63</v>
      </c>
      <c r="F472" s="3">
        <f>9/7</f>
        <v>1.2857142857142858</v>
      </c>
    </row>
    <row r="473" spans="1:6">
      <c r="A473" s="5" t="s">
        <v>361</v>
      </c>
      <c r="B473" s="5" t="s">
        <v>354</v>
      </c>
      <c r="C473" s="5" t="s">
        <v>355</v>
      </c>
      <c r="D473" s="5">
        <v>99.2</v>
      </c>
      <c r="E473" s="5">
        <v>12.59</v>
      </c>
      <c r="F473" s="5">
        <v>0</v>
      </c>
    </row>
    <row r="474" spans="1:6">
      <c r="A474" s="5" t="s">
        <v>297</v>
      </c>
      <c r="B474" s="5" t="s">
        <v>289</v>
      </c>
      <c r="C474" s="5" t="s">
        <v>19</v>
      </c>
      <c r="D474" s="5">
        <v>131</v>
      </c>
      <c r="E474" s="5">
        <v>12.59</v>
      </c>
      <c r="F474" s="5">
        <f>4/5</f>
        <v>0.8</v>
      </c>
    </row>
    <row r="475" spans="1:6">
      <c r="A475" s="3" t="s">
        <v>631</v>
      </c>
      <c r="B475" s="3" t="s">
        <v>622</v>
      </c>
      <c r="C475" s="3" t="s">
        <v>116</v>
      </c>
      <c r="D475" s="3">
        <v>170.3</v>
      </c>
      <c r="E475" s="3">
        <v>12.59</v>
      </c>
      <c r="F475" s="3">
        <f>6/8</f>
        <v>0.75</v>
      </c>
    </row>
    <row r="476" spans="1:6">
      <c r="A476" s="3" t="s">
        <v>586</v>
      </c>
      <c r="B476" s="3" t="s">
        <v>193</v>
      </c>
      <c r="C476" s="3" t="s">
        <v>304</v>
      </c>
      <c r="D476" s="3">
        <v>184.4</v>
      </c>
      <c r="E476" s="3">
        <v>12.59</v>
      </c>
      <c r="F476" s="3">
        <f>6/7</f>
        <v>0.8571428571428571</v>
      </c>
    </row>
    <row r="477" spans="1:6">
      <c r="A477" s="5" t="s">
        <v>122</v>
      </c>
      <c r="B477" s="5" t="s">
        <v>115</v>
      </c>
      <c r="C477" s="5" t="s">
        <v>116</v>
      </c>
      <c r="D477" s="5">
        <v>163.30000000000001</v>
      </c>
      <c r="E477" s="5">
        <v>12.56</v>
      </c>
      <c r="F477" s="5">
        <f>7/8</f>
        <v>0.875</v>
      </c>
    </row>
    <row r="478" spans="1:6">
      <c r="A478" s="5" t="s">
        <v>286</v>
      </c>
      <c r="B478" s="5" t="s">
        <v>288</v>
      </c>
      <c r="C478" s="5" t="s">
        <v>116</v>
      </c>
      <c r="D478" s="5">
        <v>150</v>
      </c>
      <c r="E478" s="5">
        <v>12.56</v>
      </c>
      <c r="F478" s="5">
        <f>8/6</f>
        <v>1.3333333333333333</v>
      </c>
    </row>
    <row r="479" spans="1:6">
      <c r="A479" s="3" t="s">
        <v>655</v>
      </c>
      <c r="B479" s="3" t="s">
        <v>665</v>
      </c>
      <c r="C479" s="3" t="s">
        <v>19</v>
      </c>
      <c r="D479" s="3">
        <v>211.7</v>
      </c>
      <c r="E479" s="3">
        <v>12.5</v>
      </c>
      <c r="F479" s="3">
        <v>1</v>
      </c>
    </row>
    <row r="480" spans="1:6">
      <c r="A480" s="5" t="s">
        <v>310</v>
      </c>
      <c r="B480" s="5" t="s">
        <v>303</v>
      </c>
      <c r="C480" s="5" t="s">
        <v>304</v>
      </c>
      <c r="D480" s="5">
        <v>165</v>
      </c>
      <c r="E480" s="5">
        <v>12.5</v>
      </c>
      <c r="F480" s="5">
        <v>1.8</v>
      </c>
    </row>
    <row r="481" spans="1:6">
      <c r="A481" s="3" t="s">
        <v>599</v>
      </c>
      <c r="B481" s="3" t="s">
        <v>193</v>
      </c>
      <c r="C481" s="3" t="s">
        <v>304</v>
      </c>
      <c r="D481" s="3">
        <v>143.6</v>
      </c>
      <c r="E481" s="3">
        <v>12.5</v>
      </c>
      <c r="F481" s="3">
        <f>11/7</f>
        <v>1.5714285714285714</v>
      </c>
    </row>
    <row r="482" spans="1:6">
      <c r="A482" s="5" t="s">
        <v>318</v>
      </c>
      <c r="B482" s="5" t="s">
        <v>303</v>
      </c>
      <c r="C482" s="5" t="s">
        <v>304</v>
      </c>
      <c r="D482" s="5">
        <v>193.5</v>
      </c>
      <c r="E482" s="5">
        <v>12.44</v>
      </c>
      <c r="F482" s="5">
        <v>0.9</v>
      </c>
    </row>
    <row r="483" spans="1:6">
      <c r="A483" s="5" t="s">
        <v>143</v>
      </c>
      <c r="B483" s="5" t="s">
        <v>138</v>
      </c>
      <c r="C483" s="5" t="s">
        <v>19</v>
      </c>
      <c r="D483" s="5">
        <v>235</v>
      </c>
      <c r="E483" s="5">
        <v>12.43</v>
      </c>
      <c r="F483" s="5">
        <f>18/7</f>
        <v>2.5714285714285716</v>
      </c>
    </row>
    <row r="484" spans="1:6">
      <c r="A484" s="5" t="s">
        <v>388</v>
      </c>
      <c r="B484" s="5" t="s">
        <v>370</v>
      </c>
      <c r="C484" s="5" t="s">
        <v>371</v>
      </c>
      <c r="D484" s="5">
        <v>220</v>
      </c>
      <c r="E484" s="5">
        <v>12.43</v>
      </c>
      <c r="F484" s="5">
        <f>4/7</f>
        <v>0.5714285714285714</v>
      </c>
    </row>
    <row r="485" spans="1:6">
      <c r="A485" t="s">
        <v>601</v>
      </c>
      <c r="B485" s="3" t="s">
        <v>193</v>
      </c>
      <c r="C485" s="3" t="s">
        <v>304</v>
      </c>
      <c r="D485">
        <v>100</v>
      </c>
      <c r="E485">
        <v>12.42</v>
      </c>
      <c r="F485">
        <f>6/7</f>
        <v>0.8571428571428571</v>
      </c>
    </row>
    <row r="486" spans="1:6">
      <c r="A486" s="5" t="s">
        <v>154</v>
      </c>
      <c r="B486" s="5" t="s">
        <v>138</v>
      </c>
      <c r="C486" s="5" t="s">
        <v>19</v>
      </c>
      <c r="D486" s="5">
        <v>190</v>
      </c>
      <c r="E486" s="5">
        <v>12.41</v>
      </c>
      <c r="F486" s="5">
        <f>17/7</f>
        <v>2.4285714285714284</v>
      </c>
    </row>
    <row r="487" spans="1:6">
      <c r="A487" s="5" t="s">
        <v>71</v>
      </c>
      <c r="B487" s="5" t="s">
        <v>65</v>
      </c>
      <c r="C487" s="5" t="s">
        <v>19</v>
      </c>
      <c r="D487" s="5">
        <v>143.5</v>
      </c>
      <c r="E487" s="5">
        <v>12.38</v>
      </c>
      <c r="F487" s="5">
        <v>1.3</v>
      </c>
    </row>
    <row r="488" spans="1:6">
      <c r="A488" s="5" t="s">
        <v>151</v>
      </c>
      <c r="B488" s="5" t="s">
        <v>138</v>
      </c>
      <c r="C488" s="5" t="s">
        <v>19</v>
      </c>
      <c r="D488" s="5">
        <v>183.1</v>
      </c>
      <c r="E488" s="5">
        <v>12.31</v>
      </c>
      <c r="F488" s="5">
        <f>11/8</f>
        <v>1.375</v>
      </c>
    </row>
    <row r="489" spans="1:6">
      <c r="A489" s="5" t="s">
        <v>221</v>
      </c>
      <c r="B489" s="5" t="s">
        <v>200</v>
      </c>
      <c r="C489" s="5" t="s">
        <v>19</v>
      </c>
      <c r="D489" s="5">
        <v>216.9</v>
      </c>
      <c r="E489" s="5">
        <v>12.31</v>
      </c>
      <c r="F489" s="5">
        <f>11/8</f>
        <v>1.375</v>
      </c>
    </row>
    <row r="490" spans="1:6">
      <c r="A490" s="5" t="s">
        <v>287</v>
      </c>
      <c r="B490" s="5" t="s">
        <v>288</v>
      </c>
      <c r="C490" s="5" t="s">
        <v>116</v>
      </c>
      <c r="D490" s="5">
        <v>97.5</v>
      </c>
      <c r="E490" s="5">
        <v>12.31</v>
      </c>
      <c r="F490" s="5">
        <f>4/6</f>
        <v>0.66666666666666663</v>
      </c>
    </row>
    <row r="491" spans="1:6">
      <c r="A491" t="s">
        <v>722</v>
      </c>
      <c r="B491" s="3" t="s">
        <v>726</v>
      </c>
      <c r="C491" s="3" t="s">
        <v>304</v>
      </c>
      <c r="D491">
        <v>163.6</v>
      </c>
      <c r="E491">
        <v>12.31</v>
      </c>
      <c r="F491" s="3">
        <v>0</v>
      </c>
    </row>
    <row r="492" spans="1:6">
      <c r="A492" t="s">
        <v>715</v>
      </c>
      <c r="B492" s="3" t="s">
        <v>726</v>
      </c>
      <c r="C492" s="3" t="s">
        <v>304</v>
      </c>
      <c r="D492">
        <v>120</v>
      </c>
      <c r="E492">
        <v>12.27</v>
      </c>
      <c r="F492">
        <f>5/8</f>
        <v>0.625</v>
      </c>
    </row>
    <row r="493" spans="1:6">
      <c r="A493" t="s">
        <v>664</v>
      </c>
      <c r="B493" s="3" t="s">
        <v>665</v>
      </c>
      <c r="C493" s="3" t="s">
        <v>19</v>
      </c>
      <c r="D493">
        <v>160.80000000000001</v>
      </c>
      <c r="E493">
        <v>12.22</v>
      </c>
      <c r="F493">
        <f>3/7</f>
        <v>0.42857142857142855</v>
      </c>
    </row>
    <row r="494" spans="1:6">
      <c r="A494" s="5" t="s">
        <v>87</v>
      </c>
      <c r="B494" s="5" t="s">
        <v>82</v>
      </c>
      <c r="C494" s="5" t="s">
        <v>83</v>
      </c>
      <c r="D494" s="5">
        <v>130</v>
      </c>
      <c r="E494" s="5">
        <v>12.16</v>
      </c>
      <c r="F494" s="5">
        <f>5/6</f>
        <v>0.83333333333333337</v>
      </c>
    </row>
    <row r="495" spans="1:6">
      <c r="A495" s="5" t="s">
        <v>29</v>
      </c>
      <c r="B495" s="5" t="s">
        <v>37</v>
      </c>
      <c r="C495" s="5" t="s">
        <v>19</v>
      </c>
      <c r="D495" s="5">
        <v>146.1</v>
      </c>
      <c r="E495" s="5">
        <v>12.13</v>
      </c>
      <c r="F495" s="5">
        <f>10/9</f>
        <v>1.1111111111111112</v>
      </c>
    </row>
    <row r="496" spans="1:6">
      <c r="A496" s="5" t="s">
        <v>446</v>
      </c>
      <c r="B496" s="5" t="s">
        <v>454</v>
      </c>
      <c r="C496" s="5" t="s">
        <v>175</v>
      </c>
      <c r="D496" s="5">
        <v>120</v>
      </c>
      <c r="E496" s="5">
        <v>12.11</v>
      </c>
      <c r="F496" s="5" t="s">
        <v>64</v>
      </c>
    </row>
    <row r="497" spans="1:6">
      <c r="A497" s="5" t="s">
        <v>12</v>
      </c>
      <c r="B497" s="5" t="s">
        <v>6</v>
      </c>
      <c r="C497" s="5" t="s">
        <v>19</v>
      </c>
      <c r="D497" s="5">
        <v>126</v>
      </c>
      <c r="E497" s="5">
        <v>12.07</v>
      </c>
      <c r="F497" s="5">
        <f>7/8</f>
        <v>0.875</v>
      </c>
    </row>
    <row r="498" spans="1:6">
      <c r="A498" s="5" t="s">
        <v>87</v>
      </c>
      <c r="B498" s="5" t="s">
        <v>289</v>
      </c>
      <c r="C498" s="5" t="s">
        <v>19</v>
      </c>
      <c r="D498" s="5">
        <v>167</v>
      </c>
      <c r="E498" s="5">
        <v>12.01</v>
      </c>
      <c r="F498" s="5">
        <v>1.1000000000000001</v>
      </c>
    </row>
    <row r="499" spans="1:6">
      <c r="A499" s="5" t="s">
        <v>292</v>
      </c>
      <c r="B499" s="5" t="s">
        <v>289</v>
      </c>
      <c r="C499" s="5" t="s">
        <v>19</v>
      </c>
      <c r="D499" s="5">
        <v>182.2</v>
      </c>
      <c r="E499" s="5">
        <v>12</v>
      </c>
      <c r="F499" s="5">
        <f>15/9</f>
        <v>1.6666666666666667</v>
      </c>
    </row>
    <row r="500" spans="1:6">
      <c r="A500" s="5" t="s">
        <v>331</v>
      </c>
      <c r="B500" s="5" t="s">
        <v>323</v>
      </c>
      <c r="C500" s="5" t="s">
        <v>19</v>
      </c>
      <c r="D500" s="5">
        <v>215.5</v>
      </c>
      <c r="E500" s="5">
        <v>12</v>
      </c>
      <c r="F500" s="5">
        <v>0.7</v>
      </c>
    </row>
    <row r="501" spans="1:6">
      <c r="A501" s="5" t="s">
        <v>333</v>
      </c>
      <c r="B501" s="5" t="s">
        <v>323</v>
      </c>
      <c r="C501" s="5" t="s">
        <v>19</v>
      </c>
      <c r="D501" s="5">
        <v>208.5</v>
      </c>
      <c r="E501" s="5">
        <v>12</v>
      </c>
      <c r="F501" s="5">
        <v>1.6</v>
      </c>
    </row>
    <row r="502" spans="1:6">
      <c r="A502" t="s">
        <v>713</v>
      </c>
      <c r="B502" s="3" t="s">
        <v>726</v>
      </c>
      <c r="C502" s="3" t="s">
        <v>304</v>
      </c>
      <c r="D502">
        <v>160.5</v>
      </c>
      <c r="E502">
        <v>11.99</v>
      </c>
      <c r="F502">
        <v>0.8</v>
      </c>
    </row>
    <row r="503" spans="1:6">
      <c r="A503" s="5" t="s">
        <v>293</v>
      </c>
      <c r="B503" s="5" t="s">
        <v>289</v>
      </c>
      <c r="C503" s="5" t="s">
        <v>19</v>
      </c>
      <c r="D503" s="5">
        <v>178.5</v>
      </c>
      <c r="E503" s="5">
        <v>11.98</v>
      </c>
      <c r="F503" s="5">
        <v>1.6</v>
      </c>
    </row>
    <row r="504" spans="1:6">
      <c r="A504" t="s">
        <v>583</v>
      </c>
      <c r="B504" s="3" t="s">
        <v>193</v>
      </c>
      <c r="C504" s="3" t="s">
        <v>304</v>
      </c>
      <c r="D504">
        <v>207.1</v>
      </c>
      <c r="E504">
        <v>11.97</v>
      </c>
      <c r="F504">
        <f>9/7</f>
        <v>1.2857142857142858</v>
      </c>
    </row>
    <row r="505" spans="1:6">
      <c r="A505" s="5" t="s">
        <v>62</v>
      </c>
      <c r="B505" s="5" t="s">
        <v>43</v>
      </c>
      <c r="C505" s="5" t="s">
        <v>38</v>
      </c>
      <c r="D505" s="5">
        <v>129.1</v>
      </c>
      <c r="E505" s="5">
        <v>11.97</v>
      </c>
      <c r="F505" s="5" t="s">
        <v>64</v>
      </c>
    </row>
    <row r="506" spans="1:6">
      <c r="A506" s="5" t="s">
        <v>257</v>
      </c>
      <c r="B506" s="5" t="s">
        <v>237</v>
      </c>
      <c r="C506" s="5" t="s">
        <v>157</v>
      </c>
      <c r="D506" s="5">
        <v>122.3</v>
      </c>
      <c r="E506" s="5">
        <v>11.95</v>
      </c>
      <c r="F506" s="5">
        <v>0.27272727272727271</v>
      </c>
    </row>
    <row r="507" spans="1:6">
      <c r="A507" t="s">
        <v>692</v>
      </c>
      <c r="B507" s="3" t="s">
        <v>687</v>
      </c>
      <c r="C507" s="3" t="s">
        <v>579</v>
      </c>
      <c r="D507">
        <v>149</v>
      </c>
      <c r="E507">
        <v>11.91</v>
      </c>
      <c r="F507" t="s">
        <v>64</v>
      </c>
    </row>
    <row r="508" spans="1:6">
      <c r="A508" t="s">
        <v>574</v>
      </c>
      <c r="B508" s="3" t="s">
        <v>560</v>
      </c>
      <c r="C508" s="3" t="s">
        <v>83</v>
      </c>
      <c r="D508">
        <v>132.80000000000001</v>
      </c>
      <c r="E508">
        <v>11.91</v>
      </c>
      <c r="F508">
        <f>10/9</f>
        <v>1.1111111111111112</v>
      </c>
    </row>
    <row r="509" spans="1:6">
      <c r="A509" s="5" t="s">
        <v>362</v>
      </c>
      <c r="B509" s="5" t="s">
        <v>354</v>
      </c>
      <c r="C509" s="5" t="s">
        <v>355</v>
      </c>
      <c r="D509" s="5">
        <v>76.7</v>
      </c>
      <c r="E509" s="5">
        <v>11.9</v>
      </c>
      <c r="F509" s="5">
        <f>2/6</f>
        <v>0.33333333333333331</v>
      </c>
    </row>
    <row r="510" spans="1:6">
      <c r="A510" s="5" t="s">
        <v>152</v>
      </c>
      <c r="B510" s="5" t="s">
        <v>138</v>
      </c>
      <c r="C510" s="5" t="s">
        <v>19</v>
      </c>
      <c r="D510" s="5">
        <v>109.2</v>
      </c>
      <c r="E510" s="5">
        <v>11.88</v>
      </c>
      <c r="F510" s="5">
        <v>0.5</v>
      </c>
    </row>
    <row r="511" spans="1:6">
      <c r="A511" s="5" t="s">
        <v>103</v>
      </c>
      <c r="B511" s="5" t="s">
        <v>114</v>
      </c>
      <c r="C511" s="5" t="s">
        <v>83</v>
      </c>
      <c r="D511" s="5">
        <v>134.10000000000002</v>
      </c>
      <c r="E511" s="5">
        <v>11.842105263157896</v>
      </c>
      <c r="F511" s="5">
        <v>0.66666666666666663</v>
      </c>
    </row>
    <row r="512" spans="1:6">
      <c r="A512" s="5" t="s">
        <v>285</v>
      </c>
      <c r="B512" s="5" t="s">
        <v>288</v>
      </c>
      <c r="C512" s="5" t="s">
        <v>116</v>
      </c>
      <c r="D512" s="5">
        <v>150.80000000000001</v>
      </c>
      <c r="E512" s="5">
        <v>11.83</v>
      </c>
      <c r="F512" s="5">
        <f>7/6</f>
        <v>1.1666666666666667</v>
      </c>
    </row>
    <row r="513" spans="1:6">
      <c r="A513" s="5" t="s">
        <v>451</v>
      </c>
      <c r="B513" s="5" t="s">
        <v>454</v>
      </c>
      <c r="C513" s="5" t="s">
        <v>175</v>
      </c>
      <c r="D513" s="5">
        <v>137.1</v>
      </c>
      <c r="E513" s="5">
        <v>11.82</v>
      </c>
      <c r="F513" s="5" t="s">
        <v>64</v>
      </c>
    </row>
    <row r="514" spans="1:6">
      <c r="A514" t="s">
        <v>591</v>
      </c>
      <c r="B514" s="3" t="s">
        <v>193</v>
      </c>
      <c r="C514" s="3" t="s">
        <v>304</v>
      </c>
      <c r="D514">
        <v>155</v>
      </c>
      <c r="E514">
        <v>11.8</v>
      </c>
      <c r="F514">
        <f>3/7</f>
        <v>0.42857142857142855</v>
      </c>
    </row>
    <row r="515" spans="1:6">
      <c r="A515" s="5" t="s">
        <v>407</v>
      </c>
      <c r="B515" s="5" t="s">
        <v>402</v>
      </c>
      <c r="C515" s="5" t="s">
        <v>401</v>
      </c>
      <c r="D515" s="5">
        <v>151.69999999999999</v>
      </c>
      <c r="E515" s="5">
        <v>11.77</v>
      </c>
      <c r="F515" s="5">
        <f>8/9</f>
        <v>0.88888888888888884</v>
      </c>
    </row>
    <row r="516" spans="1:6">
      <c r="A516" s="5" t="s">
        <v>124</v>
      </c>
      <c r="B516" s="5" t="s">
        <v>115</v>
      </c>
      <c r="C516" s="5" t="s">
        <v>116</v>
      </c>
      <c r="D516" s="5">
        <v>185.8</v>
      </c>
      <c r="E516" s="5">
        <v>11.76</v>
      </c>
      <c r="F516" s="5">
        <f>3/8</f>
        <v>0.375</v>
      </c>
    </row>
    <row r="517" spans="1:6">
      <c r="A517" s="5" t="s">
        <v>106</v>
      </c>
      <c r="B517" s="5" t="s">
        <v>114</v>
      </c>
      <c r="C517" s="5" t="s">
        <v>83</v>
      </c>
      <c r="D517" s="5">
        <v>167.23333333333332</v>
      </c>
      <c r="E517" s="5">
        <v>11.69811320754717</v>
      </c>
      <c r="F517" s="5">
        <v>1.4444444444444444</v>
      </c>
    </row>
    <row r="518" spans="1:6">
      <c r="A518" t="s">
        <v>493</v>
      </c>
      <c r="B518" s="5" t="s">
        <v>491</v>
      </c>
      <c r="C518" s="5" t="s">
        <v>371</v>
      </c>
      <c r="D518">
        <v>218.6</v>
      </c>
      <c r="E518">
        <v>11.67</v>
      </c>
      <c r="F518">
        <f>16/11</f>
        <v>1.4545454545454546</v>
      </c>
    </row>
    <row r="519" spans="1:6">
      <c r="A519" s="5" t="s">
        <v>39</v>
      </c>
      <c r="B519" s="5" t="s">
        <v>43</v>
      </c>
      <c r="C519" s="5" t="s">
        <v>38</v>
      </c>
      <c r="D519" s="5">
        <v>151.4</v>
      </c>
      <c r="E519" s="5">
        <v>11.67</v>
      </c>
      <c r="F519" s="5" t="s">
        <v>64</v>
      </c>
    </row>
    <row r="520" spans="1:6">
      <c r="A520" s="5" t="s">
        <v>155</v>
      </c>
      <c r="B520" s="5" t="s">
        <v>138</v>
      </c>
      <c r="C520" s="5" t="s">
        <v>19</v>
      </c>
      <c r="D520" s="5">
        <v>160</v>
      </c>
      <c r="E520" s="5">
        <v>11.6</v>
      </c>
      <c r="F520" s="5">
        <f>14/7</f>
        <v>2</v>
      </c>
    </row>
    <row r="521" spans="1:6">
      <c r="A521" s="3" t="s">
        <v>121</v>
      </c>
      <c r="B521" s="3" t="s">
        <v>665</v>
      </c>
      <c r="C521" s="3" t="s">
        <v>19</v>
      </c>
      <c r="D521">
        <v>172.5</v>
      </c>
      <c r="E521">
        <v>11.6</v>
      </c>
      <c r="F521">
        <f>13/8</f>
        <v>1.625</v>
      </c>
    </row>
    <row r="522" spans="1:6">
      <c r="A522" s="5" t="s">
        <v>302</v>
      </c>
      <c r="B522" s="5" t="s">
        <v>289</v>
      </c>
      <c r="C522" s="5" t="s">
        <v>19</v>
      </c>
      <c r="D522" s="5">
        <v>82</v>
      </c>
      <c r="E522" s="5">
        <v>11.58</v>
      </c>
      <c r="F522" s="5">
        <f>4/5</f>
        <v>0.8</v>
      </c>
    </row>
    <row r="523" spans="1:6">
      <c r="A523" s="3" t="s">
        <v>81</v>
      </c>
      <c r="B523" s="3" t="s">
        <v>560</v>
      </c>
      <c r="C523" s="3" t="s">
        <v>83</v>
      </c>
      <c r="D523">
        <v>102.2</v>
      </c>
      <c r="E523">
        <v>11.56</v>
      </c>
      <c r="F523" s="3">
        <f>13/9</f>
        <v>1.4444444444444444</v>
      </c>
    </row>
    <row r="524" spans="1:6">
      <c r="A524" s="3" t="s">
        <v>758</v>
      </c>
      <c r="B524" s="3" t="s">
        <v>747</v>
      </c>
      <c r="C524" s="3" t="s">
        <v>116</v>
      </c>
      <c r="D524">
        <v>96.5</v>
      </c>
      <c r="E524">
        <v>11.56</v>
      </c>
      <c r="F524" s="3">
        <v>1</v>
      </c>
    </row>
    <row r="525" spans="1:6">
      <c r="A525" s="3" t="s">
        <v>305</v>
      </c>
      <c r="B525" s="3" t="s">
        <v>768</v>
      </c>
      <c r="C525" s="3" t="s">
        <v>579</v>
      </c>
      <c r="D525">
        <v>181</v>
      </c>
      <c r="E525">
        <v>11.551724137931034</v>
      </c>
      <c r="F525" s="3" t="s">
        <v>64</v>
      </c>
    </row>
    <row r="526" spans="1:6">
      <c r="A526" s="3" t="s">
        <v>472</v>
      </c>
      <c r="B526" s="5" t="s">
        <v>462</v>
      </c>
      <c r="C526" s="5" t="s">
        <v>371</v>
      </c>
      <c r="D526">
        <v>195.8</v>
      </c>
      <c r="E526">
        <v>11.55</v>
      </c>
      <c r="F526" s="3">
        <f>5/6</f>
        <v>0.83333333333333337</v>
      </c>
    </row>
    <row r="527" spans="1:6">
      <c r="A527" s="5" t="s">
        <v>181</v>
      </c>
      <c r="B527" s="5" t="s">
        <v>174</v>
      </c>
      <c r="C527" s="5" t="s">
        <v>175</v>
      </c>
      <c r="D527" s="5">
        <v>118.6</v>
      </c>
      <c r="E527" s="5">
        <v>11.54</v>
      </c>
      <c r="F527" s="5" t="s">
        <v>64</v>
      </c>
    </row>
    <row r="528" spans="1:6">
      <c r="A528" s="5" t="s">
        <v>313</v>
      </c>
      <c r="B528" s="5" t="s">
        <v>303</v>
      </c>
      <c r="C528" s="5" t="s">
        <v>304</v>
      </c>
      <c r="D528" s="5">
        <v>97</v>
      </c>
      <c r="E528" s="5">
        <v>11.52</v>
      </c>
      <c r="F528" s="5">
        <v>0.6</v>
      </c>
    </row>
    <row r="529" spans="1:6">
      <c r="A529" s="5" t="s">
        <v>268</v>
      </c>
      <c r="B529" s="5" t="s">
        <v>273</v>
      </c>
      <c r="C529" s="5" t="s">
        <v>116</v>
      </c>
      <c r="D529" s="5">
        <v>106</v>
      </c>
      <c r="E529" s="5">
        <v>11.49</v>
      </c>
      <c r="F529" s="5">
        <v>0.7</v>
      </c>
    </row>
    <row r="530" spans="1:6">
      <c r="A530" s="5" t="s">
        <v>552</v>
      </c>
      <c r="B530" s="3" t="s">
        <v>558</v>
      </c>
      <c r="C530" s="3" t="s">
        <v>371</v>
      </c>
      <c r="D530">
        <v>208</v>
      </c>
      <c r="E530">
        <v>11.49</v>
      </c>
      <c r="F530" s="3">
        <v>1.8</v>
      </c>
    </row>
    <row r="531" spans="1:6">
      <c r="A531" s="5" t="s">
        <v>45</v>
      </c>
      <c r="B531" s="5" t="s">
        <v>43</v>
      </c>
      <c r="C531" s="5" t="s">
        <v>38</v>
      </c>
      <c r="D531" s="5">
        <v>135.69999999999999</v>
      </c>
      <c r="E531" s="5">
        <v>11.49</v>
      </c>
      <c r="F531" s="5" t="s">
        <v>64</v>
      </c>
    </row>
    <row r="532" spans="1:6">
      <c r="A532" s="5" t="s">
        <v>379</v>
      </c>
      <c r="B532" s="5" t="s">
        <v>370</v>
      </c>
      <c r="C532" s="5" t="s">
        <v>371</v>
      </c>
      <c r="D532" s="5">
        <v>186.4</v>
      </c>
      <c r="E532" s="5">
        <v>11.48</v>
      </c>
      <c r="F532" s="5">
        <v>1</v>
      </c>
    </row>
    <row r="533" spans="1:6">
      <c r="A533" s="3" t="s">
        <v>716</v>
      </c>
      <c r="B533" s="3" t="s">
        <v>726</v>
      </c>
      <c r="C533" s="3" t="s">
        <v>304</v>
      </c>
      <c r="D533">
        <v>135.6</v>
      </c>
      <c r="E533">
        <v>11.47</v>
      </c>
      <c r="F533" s="3">
        <f>5/8</f>
        <v>0.625</v>
      </c>
    </row>
    <row r="534" spans="1:6">
      <c r="A534" s="5" t="s">
        <v>10</v>
      </c>
      <c r="B534" s="5" t="s">
        <v>6</v>
      </c>
      <c r="C534" s="5" t="s">
        <v>19</v>
      </c>
      <c r="D534" s="5">
        <v>150.80000000000001</v>
      </c>
      <c r="E534" s="5">
        <v>11.43</v>
      </c>
      <c r="F534" s="5">
        <f>9/8</f>
        <v>1.125</v>
      </c>
    </row>
    <row r="535" spans="1:6">
      <c r="A535" s="3" t="s">
        <v>642</v>
      </c>
      <c r="B535" s="3" t="s">
        <v>622</v>
      </c>
      <c r="C535" s="3" t="s">
        <v>116</v>
      </c>
      <c r="D535">
        <v>135.1</v>
      </c>
      <c r="E535">
        <v>11.43</v>
      </c>
      <c r="F535" s="3">
        <f>2/7</f>
        <v>0.2857142857142857</v>
      </c>
    </row>
    <row r="536" spans="1:6">
      <c r="A536" s="5" t="s">
        <v>112</v>
      </c>
      <c r="B536" s="5" t="s">
        <v>114</v>
      </c>
      <c r="C536" s="5" t="s">
        <v>83</v>
      </c>
      <c r="D536" s="5">
        <v>206.63333333333335</v>
      </c>
      <c r="E536" s="5">
        <v>11.408450704225352</v>
      </c>
      <c r="F536" s="5">
        <v>1.1111111111111112</v>
      </c>
    </row>
    <row r="537" spans="1:6">
      <c r="A537" s="5" t="s">
        <v>341</v>
      </c>
      <c r="B537" s="5" t="s">
        <v>323</v>
      </c>
      <c r="C537" s="5" t="s">
        <v>19</v>
      </c>
      <c r="D537" s="5">
        <v>175.5</v>
      </c>
      <c r="E537" s="5">
        <v>11.4</v>
      </c>
      <c r="F537" s="5">
        <v>0.5</v>
      </c>
    </row>
    <row r="538" spans="1:6">
      <c r="A538" s="5" t="s">
        <v>128</v>
      </c>
      <c r="B538" s="5" t="s">
        <v>115</v>
      </c>
      <c r="C538" s="5" t="s">
        <v>116</v>
      </c>
      <c r="D538" s="5">
        <v>160.80000000000001</v>
      </c>
      <c r="E538" s="5">
        <v>11.36</v>
      </c>
      <c r="F538" s="5">
        <v>1</v>
      </c>
    </row>
    <row r="539" spans="1:6">
      <c r="A539" s="5" t="s">
        <v>46</v>
      </c>
      <c r="B539" s="5" t="s">
        <v>43</v>
      </c>
      <c r="C539" s="5" t="s">
        <v>38</v>
      </c>
      <c r="D539" s="5">
        <v>88.6</v>
      </c>
      <c r="E539" s="5">
        <v>11.36</v>
      </c>
      <c r="F539" s="5" t="s">
        <v>64</v>
      </c>
    </row>
    <row r="540" spans="1:6">
      <c r="A540" s="3" t="s">
        <v>146</v>
      </c>
      <c r="B540" s="3" t="s">
        <v>524</v>
      </c>
      <c r="C540" s="5" t="s">
        <v>517</v>
      </c>
      <c r="D540">
        <v>120.6</v>
      </c>
      <c r="E540">
        <v>11.35</v>
      </c>
      <c r="F540" s="3" t="s">
        <v>64</v>
      </c>
    </row>
    <row r="541" spans="1:6">
      <c r="A541" s="3" t="s">
        <v>122</v>
      </c>
      <c r="B541" s="3" t="s">
        <v>665</v>
      </c>
      <c r="C541" s="3" t="s">
        <v>19</v>
      </c>
      <c r="D541">
        <v>126.7</v>
      </c>
      <c r="E541">
        <v>11.35</v>
      </c>
      <c r="F541" s="3">
        <f>1/9</f>
        <v>0.1111111111111111</v>
      </c>
    </row>
    <row r="542" spans="1:6">
      <c r="A542" s="5" t="s">
        <v>429</v>
      </c>
      <c r="B542" s="5" t="s">
        <v>419</v>
      </c>
      <c r="C542" s="5" t="s">
        <v>304</v>
      </c>
      <c r="D542" s="5">
        <v>143.19999999999999</v>
      </c>
      <c r="E542" s="5">
        <v>11.35</v>
      </c>
      <c r="F542" s="5">
        <f>6/11</f>
        <v>0.54545454545454541</v>
      </c>
    </row>
    <row r="543" spans="1:6">
      <c r="A543" t="s">
        <v>212</v>
      </c>
      <c r="B543" s="3" t="s">
        <v>768</v>
      </c>
      <c r="C543" s="3" t="s">
        <v>579</v>
      </c>
      <c r="D543">
        <v>116.11111111111111</v>
      </c>
      <c r="E543">
        <v>11.346153846153847</v>
      </c>
      <c r="F543" t="s">
        <v>64</v>
      </c>
    </row>
    <row r="544" spans="1:6">
      <c r="A544" t="s">
        <v>720</v>
      </c>
      <c r="B544" s="3" t="s">
        <v>726</v>
      </c>
      <c r="C544" s="3" t="s">
        <v>304</v>
      </c>
      <c r="D544">
        <v>114.3</v>
      </c>
      <c r="E544">
        <v>11.32</v>
      </c>
      <c r="F544">
        <f>3/7</f>
        <v>0.42857142857142855</v>
      </c>
    </row>
    <row r="545" spans="1:6">
      <c r="A545" s="5" t="s">
        <v>189</v>
      </c>
      <c r="B545" s="5" t="s">
        <v>174</v>
      </c>
      <c r="C545" s="5" t="s">
        <v>175</v>
      </c>
      <c r="D545" s="5">
        <v>138.6</v>
      </c>
      <c r="E545" s="5">
        <v>11.3</v>
      </c>
      <c r="F545" s="5" t="s">
        <v>64</v>
      </c>
    </row>
    <row r="546" spans="1:6">
      <c r="A546" s="5" t="s">
        <v>368</v>
      </c>
      <c r="B546" s="5" t="s">
        <v>354</v>
      </c>
      <c r="C546" s="5" t="s">
        <v>355</v>
      </c>
      <c r="D546" s="5">
        <v>54.2</v>
      </c>
      <c r="E546" s="5">
        <v>11.25</v>
      </c>
      <c r="F546" s="5">
        <f>1/6</f>
        <v>0.16666666666666666</v>
      </c>
    </row>
    <row r="547" spans="1:6">
      <c r="A547" s="5" t="s">
        <v>15</v>
      </c>
      <c r="B547" s="5" t="s">
        <v>6</v>
      </c>
      <c r="C547" s="5" t="s">
        <v>19</v>
      </c>
      <c r="D547" s="5">
        <v>142.5</v>
      </c>
      <c r="E547" s="5">
        <v>11.25</v>
      </c>
      <c r="F547" s="5">
        <f>5/8</f>
        <v>0.625</v>
      </c>
    </row>
    <row r="548" spans="1:6">
      <c r="A548" s="5" t="s">
        <v>32</v>
      </c>
      <c r="B548" s="5" t="s">
        <v>37</v>
      </c>
      <c r="C548" s="5" t="s">
        <v>19</v>
      </c>
      <c r="D548" s="5">
        <v>151.1</v>
      </c>
      <c r="E548" s="5">
        <v>11.25</v>
      </c>
      <c r="F548" s="5">
        <f>15/9</f>
        <v>1.6666666666666667</v>
      </c>
    </row>
    <row r="549" spans="1:6">
      <c r="A549" s="5" t="s">
        <v>40</v>
      </c>
      <c r="B549" s="5" t="s">
        <v>43</v>
      </c>
      <c r="C549" s="5" t="s">
        <v>38</v>
      </c>
      <c r="D549" s="5">
        <v>91.4</v>
      </c>
      <c r="E549" s="5">
        <v>11.25</v>
      </c>
      <c r="F549" s="5" t="s">
        <v>64</v>
      </c>
    </row>
    <row r="550" spans="1:6">
      <c r="A550" s="5" t="s">
        <v>51</v>
      </c>
      <c r="B550" s="5" t="s">
        <v>43</v>
      </c>
      <c r="C550" s="5" t="s">
        <v>38</v>
      </c>
      <c r="D550" s="5">
        <v>80</v>
      </c>
      <c r="E550" s="5">
        <v>11.25</v>
      </c>
      <c r="F550" s="5" t="s">
        <v>64</v>
      </c>
    </row>
    <row r="551" spans="1:6">
      <c r="A551" s="5" t="s">
        <v>105</v>
      </c>
      <c r="B551" s="5" t="s">
        <v>114</v>
      </c>
      <c r="C551" s="5" t="s">
        <v>83</v>
      </c>
      <c r="D551" s="5">
        <v>163.33333333333334</v>
      </c>
      <c r="E551" s="5">
        <v>11.206896551724139</v>
      </c>
      <c r="F551" s="5">
        <v>1.7777777777777777</v>
      </c>
    </row>
    <row r="552" spans="1:6">
      <c r="A552" s="3" t="s">
        <v>660</v>
      </c>
      <c r="B552" s="3" t="s">
        <v>665</v>
      </c>
      <c r="C552" s="3" t="s">
        <v>19</v>
      </c>
      <c r="D552" s="3">
        <v>150.80000000000001</v>
      </c>
      <c r="E552" s="3">
        <v>11.19</v>
      </c>
      <c r="F552" s="3">
        <f>10/7</f>
        <v>1.4285714285714286</v>
      </c>
    </row>
    <row r="553" spans="1:6">
      <c r="A553" s="5" t="s">
        <v>283</v>
      </c>
      <c r="B553" s="5" t="s">
        <v>288</v>
      </c>
      <c r="C553" s="5" t="s">
        <v>116</v>
      </c>
      <c r="D553" s="5">
        <v>140</v>
      </c>
      <c r="E553" s="5">
        <v>11.15</v>
      </c>
      <c r="F553" s="5">
        <f>4/6</f>
        <v>0.66666666666666663</v>
      </c>
    </row>
    <row r="554" spans="1:6">
      <c r="A554" s="5" t="s">
        <v>63</v>
      </c>
      <c r="B554" s="5" t="s">
        <v>43</v>
      </c>
      <c r="C554" s="5" t="s">
        <v>38</v>
      </c>
      <c r="D554" s="5">
        <v>78.2</v>
      </c>
      <c r="E554" s="5">
        <v>11.14</v>
      </c>
      <c r="F554" s="5" t="s">
        <v>64</v>
      </c>
    </row>
    <row r="555" spans="1:6">
      <c r="A555" s="5" t="s">
        <v>271</v>
      </c>
      <c r="B555" s="5" t="s">
        <v>273</v>
      </c>
      <c r="C555" s="5" t="s">
        <v>116</v>
      </c>
      <c r="D555" s="5">
        <v>131</v>
      </c>
      <c r="E555" s="5">
        <v>11.11</v>
      </c>
      <c r="F555" s="5">
        <v>1</v>
      </c>
    </row>
    <row r="556" spans="1:6">
      <c r="A556" s="5" t="s">
        <v>72</v>
      </c>
      <c r="B556" s="5" t="s">
        <v>65</v>
      </c>
      <c r="C556" s="5" t="s">
        <v>19</v>
      </c>
      <c r="D556" s="5">
        <v>127.5</v>
      </c>
      <c r="E556" s="5">
        <v>11.1</v>
      </c>
      <c r="F556" s="5">
        <v>1.3</v>
      </c>
    </row>
    <row r="557" spans="1:6">
      <c r="A557" s="5" t="s">
        <v>86</v>
      </c>
      <c r="B557" s="5" t="s">
        <v>289</v>
      </c>
      <c r="C557" s="5" t="s">
        <v>19</v>
      </c>
      <c r="D557" s="5">
        <v>154</v>
      </c>
      <c r="E557" s="5">
        <v>11.1</v>
      </c>
      <c r="F557" s="5">
        <v>1.2</v>
      </c>
    </row>
    <row r="558" spans="1:6">
      <c r="A558" s="5" t="s">
        <v>351</v>
      </c>
      <c r="B558" s="5" t="s">
        <v>323</v>
      </c>
      <c r="C558" s="5" t="s">
        <v>19</v>
      </c>
      <c r="D558" s="5">
        <v>132</v>
      </c>
      <c r="E558" s="5">
        <v>11.1</v>
      </c>
      <c r="F558" s="5">
        <v>0.4</v>
      </c>
    </row>
    <row r="559" spans="1:6">
      <c r="A559" s="3" t="s">
        <v>717</v>
      </c>
      <c r="B559" s="3" t="s">
        <v>726</v>
      </c>
      <c r="C559" s="3" t="s">
        <v>304</v>
      </c>
      <c r="D559" s="3">
        <v>143.1</v>
      </c>
      <c r="E559" s="3">
        <v>11.09</v>
      </c>
      <c r="F559" s="3">
        <v>0.25</v>
      </c>
    </row>
    <row r="560" spans="1:6">
      <c r="A560" s="3" t="s">
        <v>680</v>
      </c>
      <c r="B560" s="3" t="s">
        <v>666</v>
      </c>
      <c r="C560" s="3" t="s">
        <v>83</v>
      </c>
      <c r="D560" s="3">
        <v>149.1</v>
      </c>
      <c r="E560" s="3">
        <v>11.08</v>
      </c>
      <c r="F560" s="3">
        <f>14/11</f>
        <v>1.2727272727272727</v>
      </c>
    </row>
    <row r="561" spans="1:6">
      <c r="A561" s="5" t="s">
        <v>426</v>
      </c>
      <c r="B561" s="5" t="s">
        <v>419</v>
      </c>
      <c r="C561" s="5" t="s">
        <v>304</v>
      </c>
      <c r="D561" s="5">
        <v>125.5</v>
      </c>
      <c r="E561" s="5">
        <v>11.01</v>
      </c>
      <c r="F561" s="5">
        <f>5/11</f>
        <v>0.45454545454545453</v>
      </c>
    </row>
    <row r="562" spans="1:6">
      <c r="A562" s="3" t="s">
        <v>468</v>
      </c>
      <c r="B562" s="5" t="s">
        <v>462</v>
      </c>
      <c r="C562" s="5" t="s">
        <v>371</v>
      </c>
      <c r="D562" s="3">
        <v>88.6</v>
      </c>
      <c r="E562" s="3">
        <v>11</v>
      </c>
      <c r="F562" s="3">
        <f>1/7</f>
        <v>0.14285714285714285</v>
      </c>
    </row>
    <row r="563" spans="1:6">
      <c r="A563" s="5" t="s">
        <v>320</v>
      </c>
      <c r="B563" s="5" t="s">
        <v>303</v>
      </c>
      <c r="C563" s="5" t="s">
        <v>304</v>
      </c>
      <c r="D563" s="5">
        <v>106</v>
      </c>
      <c r="E563" s="5">
        <v>10.98</v>
      </c>
      <c r="F563" s="5">
        <v>0.4</v>
      </c>
    </row>
    <row r="564" spans="1:6">
      <c r="A564" s="5" t="s">
        <v>173</v>
      </c>
      <c r="B564" s="5" t="s">
        <v>157</v>
      </c>
      <c r="C564" s="5" t="s">
        <v>157</v>
      </c>
      <c r="D564" s="5">
        <v>99</v>
      </c>
      <c r="E564" s="5">
        <v>10.978260869565217</v>
      </c>
      <c r="F564" s="5">
        <v>1.1000000000000001</v>
      </c>
    </row>
    <row r="565" spans="1:6">
      <c r="A565" s="5" t="s">
        <v>233</v>
      </c>
      <c r="B565" s="5" t="s">
        <v>200</v>
      </c>
      <c r="C565" s="5" t="s">
        <v>19</v>
      </c>
      <c r="D565" s="5">
        <v>138.1</v>
      </c>
      <c r="E565" s="5">
        <v>10.96</v>
      </c>
      <c r="F565" s="5">
        <f>10/8</f>
        <v>1.25</v>
      </c>
    </row>
    <row r="566" spans="1:6">
      <c r="A566" s="5" t="s">
        <v>390</v>
      </c>
      <c r="B566" s="5" t="s">
        <v>370</v>
      </c>
      <c r="C566" s="5" t="s">
        <v>371</v>
      </c>
      <c r="D566" s="5">
        <v>154.30000000000001</v>
      </c>
      <c r="E566" s="5">
        <v>10.96</v>
      </c>
      <c r="F566" s="5">
        <f>4/7</f>
        <v>0.5714285714285714</v>
      </c>
    </row>
    <row r="567" spans="1:6">
      <c r="A567" s="3" t="s">
        <v>543</v>
      </c>
      <c r="B567" s="3" t="s">
        <v>539</v>
      </c>
      <c r="C567" s="3" t="s">
        <v>539</v>
      </c>
      <c r="D567" s="3">
        <v>85</v>
      </c>
      <c r="E567" s="3">
        <v>10.93</v>
      </c>
      <c r="F567" s="3">
        <f>2/6</f>
        <v>0.33333333333333331</v>
      </c>
    </row>
    <row r="568" spans="1:6">
      <c r="A568" s="5" t="s">
        <v>387</v>
      </c>
      <c r="B568" s="5" t="s">
        <v>370</v>
      </c>
      <c r="C568" s="5" t="s">
        <v>371</v>
      </c>
      <c r="D568" s="5">
        <v>112.5</v>
      </c>
      <c r="E568" s="5">
        <v>10.91</v>
      </c>
      <c r="F568" s="5">
        <f>2/7</f>
        <v>0.2857142857142857</v>
      </c>
    </row>
    <row r="569" spans="1:6">
      <c r="A569" s="5" t="s">
        <v>168</v>
      </c>
      <c r="B569" s="5" t="s">
        <v>157</v>
      </c>
      <c r="C569" s="5" t="s">
        <v>157</v>
      </c>
      <c r="D569" s="5">
        <v>96.428571428571431</v>
      </c>
      <c r="E569" s="5">
        <v>10.909090909090908</v>
      </c>
      <c r="F569" s="5">
        <v>0.5714285714285714</v>
      </c>
    </row>
    <row r="570" spans="1:6">
      <c r="A570" s="5" t="s">
        <v>30</v>
      </c>
      <c r="B570" s="5" t="s">
        <v>37</v>
      </c>
      <c r="C570" s="5" t="s">
        <v>19</v>
      </c>
      <c r="D570" s="5">
        <v>116</v>
      </c>
      <c r="E570" s="5">
        <v>10.89</v>
      </c>
      <c r="F570" s="5">
        <f>8/10</f>
        <v>0.8</v>
      </c>
    </row>
    <row r="571" spans="1:6">
      <c r="A571" s="5" t="s">
        <v>44</v>
      </c>
      <c r="B571" s="5" t="s">
        <v>43</v>
      </c>
      <c r="C571" s="5" t="s">
        <v>38</v>
      </c>
      <c r="D571" s="5">
        <v>150.69999999999999</v>
      </c>
      <c r="E571" s="5">
        <v>10.87</v>
      </c>
      <c r="F571" s="5" t="s">
        <v>64</v>
      </c>
    </row>
    <row r="572" spans="1:6">
      <c r="A572" s="5" t="s">
        <v>438</v>
      </c>
      <c r="B572" s="5" t="s">
        <v>454</v>
      </c>
      <c r="C572" s="5" t="s">
        <v>175</v>
      </c>
      <c r="D572" s="5">
        <v>142.9</v>
      </c>
      <c r="E572" s="5">
        <v>10.83</v>
      </c>
      <c r="F572" s="5" t="s">
        <v>64</v>
      </c>
    </row>
    <row r="573" spans="1:6">
      <c r="A573" s="5" t="s">
        <v>360</v>
      </c>
      <c r="B573" s="5" t="s">
        <v>454</v>
      </c>
      <c r="C573" s="5" t="s">
        <v>175</v>
      </c>
      <c r="D573" s="5">
        <v>107.1</v>
      </c>
      <c r="E573" s="5">
        <v>10.83</v>
      </c>
      <c r="F573" s="5" t="s">
        <v>64</v>
      </c>
    </row>
    <row r="574" spans="1:6">
      <c r="A574" s="5" t="s">
        <v>211</v>
      </c>
      <c r="B574" s="5" t="s">
        <v>200</v>
      </c>
      <c r="C574" s="5" t="s">
        <v>19</v>
      </c>
      <c r="D574" s="5">
        <v>140.9</v>
      </c>
      <c r="E574" s="5">
        <v>10.81</v>
      </c>
      <c r="F574" s="5">
        <v>1</v>
      </c>
    </row>
    <row r="575" spans="1:6">
      <c r="A575" s="5" t="s">
        <v>98</v>
      </c>
      <c r="B575" s="5" t="s">
        <v>82</v>
      </c>
      <c r="C575" s="5" t="s">
        <v>83</v>
      </c>
      <c r="D575" s="5">
        <v>110</v>
      </c>
      <c r="E575" s="5">
        <v>10.77</v>
      </c>
      <c r="F575" s="5">
        <f>1</f>
        <v>1</v>
      </c>
    </row>
    <row r="576" spans="1:6">
      <c r="A576" s="3" t="s">
        <v>719</v>
      </c>
      <c r="B576" s="3" t="s">
        <v>726</v>
      </c>
      <c r="C576" s="3" t="s">
        <v>304</v>
      </c>
      <c r="D576" s="3">
        <v>112.9</v>
      </c>
      <c r="E576" s="3">
        <v>10.77</v>
      </c>
      <c r="F576" s="3">
        <f>4/7</f>
        <v>0.5714285714285714</v>
      </c>
    </row>
    <row r="577" spans="1:6">
      <c r="A577" s="5" t="s">
        <v>182</v>
      </c>
      <c r="B577" s="5" t="s">
        <v>174</v>
      </c>
      <c r="C577" s="5" t="s">
        <v>175</v>
      </c>
      <c r="D577" s="5">
        <v>115</v>
      </c>
      <c r="E577" s="5">
        <v>10.75</v>
      </c>
      <c r="F577" s="5" t="s">
        <v>64</v>
      </c>
    </row>
    <row r="578" spans="1:6">
      <c r="A578" s="3" t="s">
        <v>480</v>
      </c>
      <c r="B578" s="5" t="s">
        <v>462</v>
      </c>
      <c r="C578" s="5" t="s">
        <v>371</v>
      </c>
      <c r="D578" s="3">
        <v>104.3</v>
      </c>
      <c r="E578" s="3">
        <v>10.71</v>
      </c>
      <c r="F578" s="3">
        <f>3/7</f>
        <v>0.42857142857142855</v>
      </c>
    </row>
    <row r="579" spans="1:6">
      <c r="A579" s="5" t="s">
        <v>294</v>
      </c>
      <c r="B579" s="5" t="s">
        <v>289</v>
      </c>
      <c r="C579" s="5" t="s">
        <v>19</v>
      </c>
      <c r="D579" s="5">
        <v>148.5</v>
      </c>
      <c r="E579" s="5">
        <v>10.69</v>
      </c>
      <c r="F579" s="5">
        <v>0.8</v>
      </c>
    </row>
    <row r="580" spans="1:6">
      <c r="A580" s="5" t="s">
        <v>16</v>
      </c>
      <c r="B580" s="5" t="s">
        <v>273</v>
      </c>
      <c r="C580" s="5" t="s">
        <v>116</v>
      </c>
      <c r="D580" s="5">
        <v>118.5</v>
      </c>
      <c r="E580" s="5">
        <v>10.69</v>
      </c>
      <c r="F580" s="5">
        <v>0.4</v>
      </c>
    </row>
    <row r="581" spans="1:6">
      <c r="A581" s="5" t="s">
        <v>153</v>
      </c>
      <c r="B581" s="5" t="s">
        <v>138</v>
      </c>
      <c r="C581" s="5" t="s">
        <v>19</v>
      </c>
      <c r="D581" s="5">
        <v>103.3</v>
      </c>
      <c r="E581" s="5">
        <v>10.67</v>
      </c>
      <c r="F581" s="5">
        <v>0</v>
      </c>
    </row>
    <row r="582" spans="1:6">
      <c r="A582" s="5" t="s">
        <v>167</v>
      </c>
      <c r="B582" s="5" t="s">
        <v>402</v>
      </c>
      <c r="C582" s="5" t="s">
        <v>401</v>
      </c>
      <c r="D582" s="5">
        <v>120</v>
      </c>
      <c r="E582" s="5">
        <v>10.66</v>
      </c>
      <c r="F582" s="5">
        <f>4/9</f>
        <v>0.44444444444444442</v>
      </c>
    </row>
    <row r="583" spans="1:6">
      <c r="A583" s="5" t="s">
        <v>89</v>
      </c>
      <c r="B583" s="5" t="s">
        <v>289</v>
      </c>
      <c r="C583" s="5" t="s">
        <v>19</v>
      </c>
      <c r="D583" s="5">
        <v>101.5</v>
      </c>
      <c r="E583" s="5">
        <v>10.66</v>
      </c>
      <c r="F583" s="5">
        <v>0.5</v>
      </c>
    </row>
    <row r="584" spans="1:6">
      <c r="A584" s="3" t="s">
        <v>780</v>
      </c>
      <c r="B584" s="3" t="s">
        <v>768</v>
      </c>
      <c r="C584" s="3" t="s">
        <v>579</v>
      </c>
      <c r="D584" s="3">
        <v>96</v>
      </c>
      <c r="E584" s="3">
        <v>10.588235294117647</v>
      </c>
      <c r="F584" s="3" t="s">
        <v>64</v>
      </c>
    </row>
    <row r="585" spans="1:6">
      <c r="A585" s="5" t="s">
        <v>340</v>
      </c>
      <c r="B585" s="5" t="s">
        <v>323</v>
      </c>
      <c r="C585" s="5" t="s">
        <v>19</v>
      </c>
      <c r="D585" s="5">
        <v>134.5</v>
      </c>
      <c r="E585" s="5">
        <v>10.5</v>
      </c>
      <c r="F585" s="5">
        <v>0.3</v>
      </c>
    </row>
    <row r="586" spans="1:6">
      <c r="A586" s="3" t="s">
        <v>532</v>
      </c>
      <c r="B586" s="3" t="s">
        <v>530</v>
      </c>
      <c r="C586" s="5" t="s">
        <v>517</v>
      </c>
      <c r="D586" s="3">
        <v>73</v>
      </c>
      <c r="E586" s="3">
        <v>10.49</v>
      </c>
      <c r="F586" s="3" t="s">
        <v>64</v>
      </c>
    </row>
    <row r="587" spans="1:6">
      <c r="A587" s="5" t="s">
        <v>296</v>
      </c>
      <c r="B587" s="5" t="s">
        <v>289</v>
      </c>
      <c r="C587" s="5" t="s">
        <v>19</v>
      </c>
      <c r="D587" s="5">
        <v>140</v>
      </c>
      <c r="E587" s="5">
        <v>10.48</v>
      </c>
      <c r="F587" s="5">
        <f>7/9</f>
        <v>0.77777777777777779</v>
      </c>
    </row>
    <row r="588" spans="1:6">
      <c r="A588" s="5" t="s">
        <v>382</v>
      </c>
      <c r="B588" s="5" t="s">
        <v>370</v>
      </c>
      <c r="C588" s="5" t="s">
        <v>371</v>
      </c>
      <c r="D588" s="5">
        <v>182.1</v>
      </c>
      <c r="E588" s="5">
        <v>10.48</v>
      </c>
      <c r="F588" s="5">
        <v>1</v>
      </c>
    </row>
    <row r="589" spans="1:6">
      <c r="A589" t="s">
        <v>644</v>
      </c>
      <c r="B589" s="3" t="s">
        <v>622</v>
      </c>
      <c r="C589" s="3" t="s">
        <v>116</v>
      </c>
      <c r="D589">
        <v>126.5</v>
      </c>
      <c r="E589">
        <v>10.47</v>
      </c>
      <c r="F589">
        <v>1</v>
      </c>
    </row>
    <row r="590" spans="1:6">
      <c r="A590" s="5" t="s">
        <v>227</v>
      </c>
      <c r="B590" s="5" t="s">
        <v>200</v>
      </c>
      <c r="C590" s="5" t="s">
        <v>19</v>
      </c>
      <c r="D590" s="5">
        <v>165.6</v>
      </c>
      <c r="E590" s="5">
        <v>10.46</v>
      </c>
      <c r="F590" s="5">
        <f>6/8</f>
        <v>0.75</v>
      </c>
    </row>
    <row r="591" spans="1:6">
      <c r="A591" t="s">
        <v>466</v>
      </c>
      <c r="B591" s="5" t="s">
        <v>462</v>
      </c>
      <c r="C591" s="5" t="s">
        <v>371</v>
      </c>
      <c r="D591">
        <v>156.4</v>
      </c>
      <c r="E591">
        <v>10.46</v>
      </c>
      <c r="F591">
        <v>1</v>
      </c>
    </row>
    <row r="592" spans="1:6">
      <c r="A592" t="s">
        <v>536</v>
      </c>
      <c r="B592" s="3" t="s">
        <v>539</v>
      </c>
      <c r="C592" s="3" t="s">
        <v>539</v>
      </c>
      <c r="D592">
        <v>68.3</v>
      </c>
      <c r="E592">
        <v>10.45</v>
      </c>
      <c r="F592">
        <f>1/6</f>
        <v>0.16666666666666666</v>
      </c>
    </row>
    <row r="593" spans="1:6">
      <c r="A593" s="5" t="s">
        <v>389</v>
      </c>
      <c r="B593" s="5" t="s">
        <v>370</v>
      </c>
      <c r="C593" s="5" t="s">
        <v>371</v>
      </c>
      <c r="D593" s="5">
        <v>158.6</v>
      </c>
      <c r="E593" s="5">
        <v>10.45</v>
      </c>
      <c r="F593" s="5">
        <f>6/7</f>
        <v>0.8571428571428571</v>
      </c>
    </row>
    <row r="594" spans="1:6">
      <c r="A594" t="s">
        <v>736</v>
      </c>
      <c r="B594" s="3" t="s">
        <v>727</v>
      </c>
      <c r="C594" s="3" t="s">
        <v>371</v>
      </c>
      <c r="D594">
        <v>162.80000000000001</v>
      </c>
      <c r="E594">
        <v>10.42</v>
      </c>
      <c r="F594">
        <f>13/9</f>
        <v>1.4444444444444444</v>
      </c>
    </row>
    <row r="595" spans="1:6">
      <c r="A595" t="s">
        <v>737</v>
      </c>
      <c r="B595" s="3" t="s">
        <v>727</v>
      </c>
      <c r="C595" s="3" t="s">
        <v>371</v>
      </c>
      <c r="D595">
        <v>161.19999999999999</v>
      </c>
      <c r="E595">
        <v>10.4</v>
      </c>
      <c r="F595">
        <f>11/9</f>
        <v>1.2222222222222223</v>
      </c>
    </row>
    <row r="596" spans="1:6">
      <c r="A596" s="5" t="s">
        <v>322</v>
      </c>
      <c r="B596" s="5" t="s">
        <v>303</v>
      </c>
      <c r="C596" s="5" t="s">
        <v>304</v>
      </c>
      <c r="D596" s="5">
        <v>101.5</v>
      </c>
      <c r="E596" s="5">
        <v>10.39</v>
      </c>
      <c r="F596" s="5">
        <v>0.8</v>
      </c>
    </row>
    <row r="597" spans="1:6">
      <c r="A597" s="5" t="s">
        <v>93</v>
      </c>
      <c r="B597" s="5" t="s">
        <v>82</v>
      </c>
      <c r="C597" s="5" t="s">
        <v>83</v>
      </c>
      <c r="D597" s="5">
        <v>107</v>
      </c>
      <c r="E597" s="5">
        <v>10.37</v>
      </c>
      <c r="F597" s="5">
        <f>4/5</f>
        <v>0.8</v>
      </c>
    </row>
    <row r="598" spans="1:6">
      <c r="A598" t="s">
        <v>653</v>
      </c>
      <c r="B598" s="3" t="s">
        <v>665</v>
      </c>
      <c r="C598" s="3" t="s">
        <v>19</v>
      </c>
      <c r="D598">
        <v>185.8</v>
      </c>
      <c r="E598">
        <v>10.37</v>
      </c>
      <c r="F598">
        <v>0.9</v>
      </c>
    </row>
    <row r="599" spans="1:6">
      <c r="A599" s="3" t="s">
        <v>723</v>
      </c>
      <c r="B599" s="3" t="s">
        <v>726</v>
      </c>
      <c r="C599" s="3" t="s">
        <v>304</v>
      </c>
      <c r="D599">
        <v>162.1</v>
      </c>
      <c r="E599">
        <v>10.36</v>
      </c>
      <c r="F599">
        <f>6/7</f>
        <v>0.8571428571428571</v>
      </c>
    </row>
    <row r="600" spans="1:6">
      <c r="A600" t="s">
        <v>553</v>
      </c>
      <c r="B600" s="3" t="s">
        <v>558</v>
      </c>
      <c r="C600" s="3" t="s">
        <v>371</v>
      </c>
      <c r="D600">
        <v>119</v>
      </c>
      <c r="E600">
        <v>10.33</v>
      </c>
      <c r="F600">
        <v>0</v>
      </c>
    </row>
    <row r="601" spans="1:6">
      <c r="A601" t="s">
        <v>343</v>
      </c>
      <c r="B601" s="3" t="s">
        <v>558</v>
      </c>
      <c r="C601" s="3" t="s">
        <v>371</v>
      </c>
      <c r="D601">
        <v>117</v>
      </c>
      <c r="E601">
        <v>10.32</v>
      </c>
      <c r="F601">
        <v>0.2</v>
      </c>
    </row>
    <row r="602" spans="1:6">
      <c r="A602" s="5" t="s">
        <v>258</v>
      </c>
      <c r="B602" s="5" t="s">
        <v>237</v>
      </c>
      <c r="C602" s="5" t="s">
        <v>157</v>
      </c>
      <c r="D602" s="5">
        <v>121.8</v>
      </c>
      <c r="E602" s="5">
        <v>10.31</v>
      </c>
      <c r="F602" s="5">
        <v>1.2727272727272727</v>
      </c>
    </row>
    <row r="603" spans="1:6">
      <c r="A603" s="5" t="s">
        <v>33</v>
      </c>
      <c r="B603" s="5" t="s">
        <v>157</v>
      </c>
      <c r="C603" s="5" t="s">
        <v>157</v>
      </c>
      <c r="D603" s="5">
        <v>98.1</v>
      </c>
      <c r="E603" s="5">
        <v>10.25</v>
      </c>
      <c r="F603" s="5">
        <v>0.5</v>
      </c>
    </row>
    <row r="604" spans="1:6">
      <c r="A604" s="5" t="s">
        <v>16</v>
      </c>
      <c r="B604" s="5" t="s">
        <v>6</v>
      </c>
      <c r="C604" s="5" t="s">
        <v>19</v>
      </c>
      <c r="D604" s="5">
        <v>65.8</v>
      </c>
      <c r="E604" s="5">
        <v>10.24</v>
      </c>
      <c r="F604" s="5">
        <f>3/8</f>
        <v>0.375</v>
      </c>
    </row>
    <row r="605" spans="1:6">
      <c r="A605" s="5" t="s">
        <v>33</v>
      </c>
      <c r="B605" s="5" t="s">
        <v>37</v>
      </c>
      <c r="C605" s="5" t="s">
        <v>19</v>
      </c>
      <c r="D605" s="5">
        <v>96.7</v>
      </c>
      <c r="E605" s="5">
        <v>10.23</v>
      </c>
      <c r="F605" s="5">
        <f>7/9</f>
        <v>0.77777777777777779</v>
      </c>
    </row>
    <row r="606" spans="1:6">
      <c r="A606" s="5" t="s">
        <v>125</v>
      </c>
      <c r="B606" s="5" t="s">
        <v>115</v>
      </c>
      <c r="C606" s="5" t="s">
        <v>116</v>
      </c>
      <c r="D606" s="5">
        <v>75.8</v>
      </c>
      <c r="E606" s="5">
        <v>10.220000000000001</v>
      </c>
      <c r="F606" s="5">
        <f>1/7</f>
        <v>0.14285714285714285</v>
      </c>
    </row>
    <row r="607" spans="1:6">
      <c r="A607" t="s">
        <v>779</v>
      </c>
      <c r="B607" s="3" t="s">
        <v>768</v>
      </c>
      <c r="C607" s="3" t="s">
        <v>579</v>
      </c>
      <c r="D607">
        <v>97.244444444444454</v>
      </c>
      <c r="E607">
        <v>10.212765957446809</v>
      </c>
      <c r="F607" t="s">
        <v>64</v>
      </c>
    </row>
    <row r="608" spans="1:6">
      <c r="A608" s="5" t="s">
        <v>345</v>
      </c>
      <c r="B608" s="5" t="s">
        <v>323</v>
      </c>
      <c r="C608" s="5" t="s">
        <v>19</v>
      </c>
      <c r="D608" s="5">
        <v>107.5</v>
      </c>
      <c r="E608" s="5">
        <v>10.200000000000001</v>
      </c>
      <c r="F608" s="5">
        <v>0.9</v>
      </c>
    </row>
    <row r="609" spans="1:6">
      <c r="A609" t="s">
        <v>486</v>
      </c>
      <c r="B609" s="5" t="s">
        <v>490</v>
      </c>
      <c r="C609" s="5" t="s">
        <v>401</v>
      </c>
      <c r="D609">
        <v>140</v>
      </c>
      <c r="E609">
        <v>10.199999999999999</v>
      </c>
      <c r="F609">
        <f>4/6</f>
        <v>0.66666666666666663</v>
      </c>
    </row>
    <row r="610" spans="1:6">
      <c r="A610" s="5" t="s">
        <v>272</v>
      </c>
      <c r="B610" s="5" t="s">
        <v>273</v>
      </c>
      <c r="C610" s="5" t="s">
        <v>116</v>
      </c>
      <c r="D610" s="5">
        <v>101.5</v>
      </c>
      <c r="E610" s="5">
        <v>10.199999999999999</v>
      </c>
      <c r="F610" s="5">
        <v>0.6</v>
      </c>
    </row>
    <row r="611" spans="1:6">
      <c r="A611" s="5" t="s">
        <v>156</v>
      </c>
      <c r="B611" s="5" t="s">
        <v>138</v>
      </c>
      <c r="C611" s="5" t="s">
        <v>19</v>
      </c>
      <c r="D611" s="5">
        <v>75.7</v>
      </c>
      <c r="E611" s="5">
        <v>10.19</v>
      </c>
      <c r="F611" s="5">
        <f>3/7</f>
        <v>0.42857142857142855</v>
      </c>
    </row>
    <row r="612" spans="1:6">
      <c r="A612" t="s">
        <v>690</v>
      </c>
      <c r="B612" s="3" t="s">
        <v>687</v>
      </c>
      <c r="C612" s="3" t="s">
        <v>579</v>
      </c>
      <c r="D612">
        <v>131</v>
      </c>
      <c r="E612">
        <v>10.15</v>
      </c>
      <c r="F612" t="s">
        <v>64</v>
      </c>
    </row>
    <row r="613" spans="1:6">
      <c r="A613" s="5" t="s">
        <v>425</v>
      </c>
      <c r="B613" s="5" t="s">
        <v>419</v>
      </c>
      <c r="C613" s="5" t="s">
        <v>304</v>
      </c>
      <c r="D613" s="5">
        <v>145</v>
      </c>
      <c r="E613" s="5">
        <v>10.119999999999999</v>
      </c>
      <c r="F613" s="5">
        <f>4/11</f>
        <v>0.36363636363636365</v>
      </c>
    </row>
    <row r="614" spans="1:6">
      <c r="A614" s="5" t="s">
        <v>418</v>
      </c>
      <c r="B614" s="5" t="s">
        <v>402</v>
      </c>
      <c r="C614" s="5" t="s">
        <v>401</v>
      </c>
      <c r="D614" s="5">
        <v>66.7</v>
      </c>
      <c r="E614" s="5">
        <v>10</v>
      </c>
      <c r="F614" s="5">
        <f>2/9</f>
        <v>0.22222222222222221</v>
      </c>
    </row>
    <row r="615" spans="1:6">
      <c r="A615" t="s">
        <v>487</v>
      </c>
      <c r="B615" s="5" t="s">
        <v>490</v>
      </c>
      <c r="C615" s="5" t="s">
        <v>401</v>
      </c>
      <c r="D615">
        <v>112</v>
      </c>
      <c r="E615">
        <v>10</v>
      </c>
      <c r="F615">
        <f>2/6</f>
        <v>0.33333333333333331</v>
      </c>
    </row>
    <row r="616" spans="1:6">
      <c r="A616" t="s">
        <v>677</v>
      </c>
      <c r="B616" s="3" t="s">
        <v>666</v>
      </c>
      <c r="C616" s="3" t="s">
        <v>83</v>
      </c>
      <c r="D616">
        <v>121.8</v>
      </c>
      <c r="E616">
        <v>10</v>
      </c>
      <c r="F616">
        <f>10/11</f>
        <v>0.90909090909090906</v>
      </c>
    </row>
    <row r="617" spans="1:6">
      <c r="A617" s="5" t="s">
        <v>222</v>
      </c>
      <c r="B617" s="5" t="s">
        <v>200</v>
      </c>
      <c r="C617" s="5" t="s">
        <v>19</v>
      </c>
      <c r="D617" s="5">
        <v>98.8</v>
      </c>
      <c r="E617" s="5">
        <v>10</v>
      </c>
      <c r="F617" s="5">
        <f>6/8</f>
        <v>0.75</v>
      </c>
    </row>
    <row r="618" spans="1:6">
      <c r="A618" t="s">
        <v>658</v>
      </c>
      <c r="B618" s="3" t="s">
        <v>665</v>
      </c>
      <c r="C618" s="3" t="s">
        <v>19</v>
      </c>
      <c r="D618">
        <v>76.7</v>
      </c>
      <c r="E618">
        <v>10</v>
      </c>
      <c r="F618">
        <v>0</v>
      </c>
    </row>
    <row r="619" spans="1:6">
      <c r="A619" t="s">
        <v>761</v>
      </c>
      <c r="B619" s="3" t="s">
        <v>559</v>
      </c>
      <c r="C619" s="3" t="s">
        <v>19</v>
      </c>
      <c r="D619">
        <v>145.5</v>
      </c>
      <c r="E619">
        <v>10</v>
      </c>
      <c r="F619">
        <f>8/11</f>
        <v>0.72727272727272729</v>
      </c>
    </row>
    <row r="620" spans="1:6">
      <c r="A620" t="s">
        <v>651</v>
      </c>
      <c r="B620" s="3" t="s">
        <v>622</v>
      </c>
      <c r="C620" s="3" t="s">
        <v>116</v>
      </c>
      <c r="D620">
        <v>76.2</v>
      </c>
      <c r="E620">
        <v>10</v>
      </c>
      <c r="F620">
        <f>3/7</f>
        <v>0.42857142857142855</v>
      </c>
    </row>
    <row r="621" spans="1:6">
      <c r="A621" t="s">
        <v>464</v>
      </c>
      <c r="B621" s="5" t="s">
        <v>462</v>
      </c>
      <c r="C621" s="5" t="s">
        <v>371</v>
      </c>
      <c r="D621">
        <v>134.30000000000001</v>
      </c>
      <c r="E621">
        <v>10</v>
      </c>
      <c r="F621">
        <f>4/7</f>
        <v>0.5714285714285714</v>
      </c>
    </row>
    <row r="622" spans="1:6">
      <c r="A622" s="3" t="s">
        <v>465</v>
      </c>
      <c r="B622" s="5" t="s">
        <v>462</v>
      </c>
      <c r="C622" s="5" t="s">
        <v>371</v>
      </c>
      <c r="D622">
        <v>135</v>
      </c>
      <c r="E622">
        <v>10</v>
      </c>
      <c r="F622" s="3">
        <f>6/7</f>
        <v>0.8571428571428571</v>
      </c>
    </row>
    <row r="623" spans="1:6">
      <c r="A623" s="5" t="s">
        <v>427</v>
      </c>
      <c r="B623" s="5" t="s">
        <v>419</v>
      </c>
      <c r="C623" s="5" t="s">
        <v>304</v>
      </c>
      <c r="D623" s="5">
        <v>128.6</v>
      </c>
      <c r="E623" s="5">
        <v>10</v>
      </c>
      <c r="F623" s="5">
        <f>7/11</f>
        <v>0.63636363636363635</v>
      </c>
    </row>
    <row r="624" spans="1:6">
      <c r="A624" s="3" t="s">
        <v>725</v>
      </c>
      <c r="B624" s="3" t="s">
        <v>726</v>
      </c>
      <c r="C624" s="3" t="s">
        <v>304</v>
      </c>
      <c r="D624">
        <v>128.6</v>
      </c>
      <c r="E624">
        <v>10</v>
      </c>
      <c r="F624" s="3">
        <f>6/7</f>
        <v>0.8571428571428571</v>
      </c>
    </row>
    <row r="625" spans="1:6">
      <c r="A625" s="5" t="s">
        <v>431</v>
      </c>
      <c r="B625" s="5" t="s">
        <v>419</v>
      </c>
      <c r="C625" s="5" t="s">
        <v>304</v>
      </c>
      <c r="D625" s="5">
        <v>103.6</v>
      </c>
      <c r="E625" s="5">
        <v>9.91</v>
      </c>
      <c r="F625" s="5">
        <f>6/11</f>
        <v>0.54545454545454541</v>
      </c>
    </row>
    <row r="626" spans="1:6">
      <c r="A626" s="5" t="s">
        <v>336</v>
      </c>
      <c r="B626" s="5" t="s">
        <v>323</v>
      </c>
      <c r="C626" s="5" t="s">
        <v>19</v>
      </c>
      <c r="D626" s="5">
        <v>166</v>
      </c>
      <c r="E626" s="5">
        <v>9.9</v>
      </c>
      <c r="F626" s="5">
        <v>1.2</v>
      </c>
    </row>
    <row r="627" spans="1:6">
      <c r="A627" s="5" t="s">
        <v>337</v>
      </c>
      <c r="B627" s="5" t="s">
        <v>323</v>
      </c>
      <c r="C627" s="5" t="s">
        <v>19</v>
      </c>
      <c r="D627" s="5">
        <v>187</v>
      </c>
      <c r="E627" s="5">
        <v>9.9</v>
      </c>
      <c r="F627" s="5">
        <v>0.9</v>
      </c>
    </row>
    <row r="628" spans="1:6">
      <c r="A628" t="s">
        <v>714</v>
      </c>
      <c r="B628" s="3" t="s">
        <v>726</v>
      </c>
      <c r="C628" s="3" t="s">
        <v>304</v>
      </c>
      <c r="D628">
        <v>115</v>
      </c>
      <c r="E628">
        <v>9.7899999999999991</v>
      </c>
      <c r="F628" s="3">
        <v>0.5</v>
      </c>
    </row>
    <row r="629" spans="1:6">
      <c r="A629" t="s">
        <v>473</v>
      </c>
      <c r="B629" s="5" t="s">
        <v>462</v>
      </c>
      <c r="C629" s="5" t="s">
        <v>371</v>
      </c>
      <c r="D629">
        <v>132.5</v>
      </c>
      <c r="E629">
        <v>9.76</v>
      </c>
      <c r="F629" s="3">
        <v>1</v>
      </c>
    </row>
    <row r="630" spans="1:6">
      <c r="A630" s="5" t="s">
        <v>430</v>
      </c>
      <c r="B630" s="5" t="s">
        <v>419</v>
      </c>
      <c r="C630" s="5" t="s">
        <v>304</v>
      </c>
      <c r="D630" s="5">
        <v>125</v>
      </c>
      <c r="E630" s="5">
        <v>9.7100000000000009</v>
      </c>
      <c r="F630" s="5">
        <f>4/11</f>
        <v>0.36363636363636365</v>
      </c>
    </row>
    <row r="631" spans="1:6">
      <c r="A631" s="5" t="s">
        <v>78</v>
      </c>
      <c r="B631" s="5" t="s">
        <v>65</v>
      </c>
      <c r="C631" s="5" t="s">
        <v>19</v>
      </c>
      <c r="D631" s="5">
        <v>94.5</v>
      </c>
      <c r="E631" s="5">
        <v>9.6999999999999993</v>
      </c>
      <c r="F631" s="5">
        <v>0.9</v>
      </c>
    </row>
    <row r="632" spans="1:6">
      <c r="A632" s="5" t="s">
        <v>383</v>
      </c>
      <c r="B632" s="5" t="s">
        <v>370</v>
      </c>
      <c r="C632" s="5" t="s">
        <v>371</v>
      </c>
      <c r="D632" s="5">
        <v>184.3</v>
      </c>
      <c r="E632" s="5">
        <v>9.6999999999999993</v>
      </c>
      <c r="F632" s="5">
        <v>1</v>
      </c>
    </row>
    <row r="633" spans="1:6">
      <c r="A633" s="5" t="s">
        <v>432</v>
      </c>
      <c r="B633" s="5" t="s">
        <v>419</v>
      </c>
      <c r="C633" s="5" t="s">
        <v>304</v>
      </c>
      <c r="D633" s="5">
        <v>98.6</v>
      </c>
      <c r="E633" s="5">
        <v>9.64</v>
      </c>
      <c r="F633" s="5">
        <f>2/11</f>
        <v>0.18181818181818182</v>
      </c>
    </row>
    <row r="634" spans="1:6">
      <c r="A634" s="5" t="s">
        <v>298</v>
      </c>
      <c r="B634" s="5" t="s">
        <v>289</v>
      </c>
      <c r="C634" s="5" t="s">
        <v>19</v>
      </c>
      <c r="D634" s="5">
        <v>126.2</v>
      </c>
      <c r="E634" s="5">
        <v>9.61</v>
      </c>
      <c r="F634" s="5">
        <v>1</v>
      </c>
    </row>
    <row r="635" spans="1:6">
      <c r="A635" s="5" t="s">
        <v>335</v>
      </c>
      <c r="B635" s="5" t="s">
        <v>323</v>
      </c>
      <c r="C635" s="5" t="s">
        <v>19</v>
      </c>
      <c r="D635" s="5">
        <v>196.5</v>
      </c>
      <c r="E635" s="5">
        <v>9.6</v>
      </c>
      <c r="F635" s="5">
        <v>2.1</v>
      </c>
    </row>
    <row r="636" spans="1:6">
      <c r="A636" s="5" t="s">
        <v>339</v>
      </c>
      <c r="B636" s="5" t="s">
        <v>323</v>
      </c>
      <c r="C636" s="5" t="s">
        <v>19</v>
      </c>
      <c r="D636" s="5">
        <v>145.5</v>
      </c>
      <c r="E636" s="5">
        <v>9.6</v>
      </c>
      <c r="F636" s="5">
        <v>1.1000000000000001</v>
      </c>
    </row>
    <row r="637" spans="1:6">
      <c r="A637" s="5" t="s">
        <v>342</v>
      </c>
      <c r="B637" s="5" t="s">
        <v>323</v>
      </c>
      <c r="C637" s="5" t="s">
        <v>19</v>
      </c>
      <c r="D637" s="5">
        <v>160</v>
      </c>
      <c r="E637" s="5">
        <v>9.6</v>
      </c>
      <c r="F637" s="5">
        <v>0.8</v>
      </c>
    </row>
    <row r="638" spans="1:6">
      <c r="A638" s="5" t="s">
        <v>347</v>
      </c>
      <c r="B638" s="5" t="s">
        <v>323</v>
      </c>
      <c r="C638" s="5" t="s">
        <v>19</v>
      </c>
      <c r="D638" s="5">
        <v>145.5</v>
      </c>
      <c r="E638" s="5">
        <v>9.6</v>
      </c>
      <c r="F638" s="5">
        <v>0.5</v>
      </c>
    </row>
    <row r="639" spans="1:6">
      <c r="A639" s="3" t="s">
        <v>318</v>
      </c>
      <c r="B639" s="3" t="s">
        <v>768</v>
      </c>
      <c r="C639" s="3" t="s">
        <v>579</v>
      </c>
      <c r="D639">
        <v>101.6888888888889</v>
      </c>
      <c r="E639">
        <v>9.591836734693878</v>
      </c>
      <c r="F639" s="3" t="s">
        <v>64</v>
      </c>
    </row>
    <row r="640" spans="1:6">
      <c r="A640" s="5" t="s">
        <v>295</v>
      </c>
      <c r="B640" s="5" t="s">
        <v>289</v>
      </c>
      <c r="C640" s="5" t="s">
        <v>19</v>
      </c>
      <c r="D640" s="5">
        <v>144</v>
      </c>
      <c r="E640" s="5">
        <v>9.59</v>
      </c>
      <c r="F640" s="5">
        <v>1.1000000000000001</v>
      </c>
    </row>
    <row r="641" spans="1:6">
      <c r="A641" s="3" t="s">
        <v>494</v>
      </c>
      <c r="B641" s="5" t="s">
        <v>491</v>
      </c>
      <c r="C641" s="5" t="s">
        <v>371</v>
      </c>
      <c r="D641">
        <v>141.5</v>
      </c>
      <c r="E641">
        <v>9.59</v>
      </c>
      <c r="F641" s="3">
        <v>0.2</v>
      </c>
    </row>
    <row r="642" spans="1:6">
      <c r="A642" t="s">
        <v>762</v>
      </c>
      <c r="B642" s="3" t="s">
        <v>559</v>
      </c>
      <c r="C642" s="3" t="s">
        <v>19</v>
      </c>
      <c r="D642">
        <v>136.5</v>
      </c>
      <c r="E642">
        <v>9.58</v>
      </c>
      <c r="F642">
        <v>0.7</v>
      </c>
    </row>
    <row r="643" spans="1:6">
      <c r="A643" s="5" t="s">
        <v>384</v>
      </c>
      <c r="B643" s="5" t="s">
        <v>370</v>
      </c>
      <c r="C643" s="5" t="s">
        <v>371</v>
      </c>
      <c r="D643" s="5">
        <v>126.4</v>
      </c>
      <c r="E643" s="5">
        <v>9.57</v>
      </c>
      <c r="F643" s="5">
        <f>4/7</f>
        <v>0.5714285714285714</v>
      </c>
    </row>
    <row r="644" spans="1:6">
      <c r="A644" s="5" t="s">
        <v>391</v>
      </c>
      <c r="B644" s="5" t="s">
        <v>370</v>
      </c>
      <c r="C644" s="5" t="s">
        <v>371</v>
      </c>
      <c r="D644" s="5">
        <v>122.9</v>
      </c>
      <c r="E644" s="5">
        <v>9.56</v>
      </c>
      <c r="F644" s="5">
        <f>4/7</f>
        <v>0.5714285714285714</v>
      </c>
    </row>
    <row r="645" spans="1:6">
      <c r="A645" t="s">
        <v>600</v>
      </c>
      <c r="B645" s="3" t="s">
        <v>193</v>
      </c>
      <c r="C645" s="3" t="s">
        <v>304</v>
      </c>
      <c r="D645">
        <v>118.6</v>
      </c>
      <c r="E645">
        <v>9.52</v>
      </c>
      <c r="F645">
        <f>4/7</f>
        <v>0.5714285714285714</v>
      </c>
    </row>
    <row r="646" spans="1:6">
      <c r="A646" t="s">
        <v>659</v>
      </c>
      <c r="B646" s="3" t="s">
        <v>665</v>
      </c>
      <c r="C646" s="3" t="s">
        <v>19</v>
      </c>
      <c r="D646">
        <v>57.5</v>
      </c>
      <c r="E646">
        <v>9.5</v>
      </c>
      <c r="F646">
        <v>0</v>
      </c>
    </row>
    <row r="647" spans="1:6">
      <c r="A647" t="s">
        <v>770</v>
      </c>
      <c r="B647" s="3" t="s">
        <v>768</v>
      </c>
      <c r="C647" s="3" t="s">
        <v>579</v>
      </c>
      <c r="D647">
        <v>74.422222222222217</v>
      </c>
      <c r="E647">
        <v>9.4871794871794872</v>
      </c>
      <c r="F647" t="s">
        <v>64</v>
      </c>
    </row>
    <row r="648" spans="1:6">
      <c r="A648" t="s">
        <v>783</v>
      </c>
      <c r="B648" s="3" t="s">
        <v>768</v>
      </c>
      <c r="C648" s="3" t="s">
        <v>579</v>
      </c>
      <c r="D648">
        <v>120.02222222222223</v>
      </c>
      <c r="E648">
        <v>9.473684210526315</v>
      </c>
      <c r="F648" t="s">
        <v>64</v>
      </c>
    </row>
    <row r="649" spans="1:6">
      <c r="A649" t="s">
        <v>645</v>
      </c>
      <c r="B649" s="3" t="s">
        <v>622</v>
      </c>
      <c r="C649" s="3" t="s">
        <v>116</v>
      </c>
      <c r="D649">
        <v>97.4</v>
      </c>
      <c r="E649">
        <v>9.4700000000000006</v>
      </c>
      <c r="F649">
        <f>5/7</f>
        <v>0.7142857142857143</v>
      </c>
    </row>
    <row r="650" spans="1:6">
      <c r="A650" s="5" t="s">
        <v>212</v>
      </c>
      <c r="B650" s="5" t="s">
        <v>370</v>
      </c>
      <c r="C650" s="5" t="s">
        <v>371</v>
      </c>
      <c r="D650" s="5">
        <v>101.7</v>
      </c>
      <c r="E650" s="5">
        <v>9.43</v>
      </c>
      <c r="F650" s="5">
        <f>5/7</f>
        <v>0.7142857142857143</v>
      </c>
    </row>
    <row r="651" spans="1:6">
      <c r="A651" t="s">
        <v>551</v>
      </c>
      <c r="B651" s="3" t="s">
        <v>558</v>
      </c>
      <c r="C651" s="3" t="s">
        <v>371</v>
      </c>
      <c r="D651">
        <v>117</v>
      </c>
      <c r="E651">
        <v>9.41</v>
      </c>
      <c r="F651">
        <f>2/5</f>
        <v>0.4</v>
      </c>
    </row>
    <row r="652" spans="1:6">
      <c r="A652" s="5" t="s">
        <v>232</v>
      </c>
      <c r="B652" s="5" t="s">
        <v>200</v>
      </c>
      <c r="C652" s="5" t="s">
        <v>19</v>
      </c>
      <c r="D652" s="5">
        <f>((106.2*8)+(55*2))/10</f>
        <v>95.960000000000008</v>
      </c>
      <c r="E652" s="5">
        <f>(60+410)/(5+45)</f>
        <v>9.4</v>
      </c>
      <c r="F652" s="5">
        <v>0.6</v>
      </c>
    </row>
    <row r="653" spans="1:6">
      <c r="A653" s="5" t="s">
        <v>299</v>
      </c>
      <c r="B653" s="5" t="s">
        <v>289</v>
      </c>
      <c r="C653" s="5" t="s">
        <v>19</v>
      </c>
      <c r="D653" s="5">
        <v>103.3</v>
      </c>
      <c r="E653" s="5">
        <v>9.39</v>
      </c>
      <c r="F653" s="5">
        <f>7/9</f>
        <v>0.77777777777777779</v>
      </c>
    </row>
    <row r="654" spans="1:6">
      <c r="A654" s="5" t="s">
        <v>227</v>
      </c>
      <c r="B654" s="5" t="s">
        <v>370</v>
      </c>
      <c r="C654" s="5" t="s">
        <v>371</v>
      </c>
      <c r="D654" s="5">
        <v>125.7</v>
      </c>
      <c r="E654" s="5">
        <v>9.35</v>
      </c>
      <c r="F654" s="5">
        <f>3/7</f>
        <v>0.42857142857142855</v>
      </c>
    </row>
    <row r="655" spans="1:6">
      <c r="A655" s="5" t="s">
        <v>215</v>
      </c>
      <c r="B655" s="5" t="s">
        <v>200</v>
      </c>
      <c r="C655" s="5" t="s">
        <v>19</v>
      </c>
      <c r="D655" s="5">
        <v>144.4</v>
      </c>
      <c r="E655" s="5">
        <v>9.33</v>
      </c>
      <c r="F655" s="5">
        <f>11/8</f>
        <v>1.375</v>
      </c>
    </row>
    <row r="656" spans="1:6">
      <c r="A656" s="5" t="s">
        <v>218</v>
      </c>
      <c r="B656" s="5" t="s">
        <v>370</v>
      </c>
      <c r="C656" s="5" t="s">
        <v>371</v>
      </c>
      <c r="D656" s="5">
        <v>100.7</v>
      </c>
      <c r="E656" s="5">
        <v>9.32</v>
      </c>
      <c r="F656" s="5">
        <f>3/7</f>
        <v>0.42857142857142855</v>
      </c>
    </row>
    <row r="657" spans="1:6">
      <c r="A657" s="5" t="s">
        <v>350</v>
      </c>
      <c r="B657" s="5" t="s">
        <v>323</v>
      </c>
      <c r="C657" s="5" t="s">
        <v>19</v>
      </c>
      <c r="D657" s="5">
        <v>141.5</v>
      </c>
      <c r="E657" s="5">
        <v>9.3000000000000007</v>
      </c>
      <c r="F657" s="5">
        <v>1.3</v>
      </c>
    </row>
    <row r="658" spans="1:6">
      <c r="A658" t="s">
        <v>576</v>
      </c>
      <c r="B658" s="3" t="s">
        <v>560</v>
      </c>
      <c r="C658" s="3" t="s">
        <v>83</v>
      </c>
      <c r="D658">
        <v>105.5</v>
      </c>
      <c r="E658">
        <v>9.17</v>
      </c>
      <c r="F658">
        <v>0.9</v>
      </c>
    </row>
    <row r="659" spans="1:6">
      <c r="A659" t="s">
        <v>772</v>
      </c>
      <c r="B659" s="3" t="s">
        <v>768</v>
      </c>
      <c r="C659" s="3" t="s">
        <v>579</v>
      </c>
      <c r="D659">
        <v>81.111111111111114</v>
      </c>
      <c r="E659">
        <v>9.125</v>
      </c>
      <c r="F659" t="s">
        <v>64</v>
      </c>
    </row>
    <row r="660" spans="1:6">
      <c r="A660" t="s">
        <v>695</v>
      </c>
      <c r="B660" s="3" t="s">
        <v>687</v>
      </c>
      <c r="C660" s="3" t="s">
        <v>579</v>
      </c>
      <c r="D660">
        <v>72.2</v>
      </c>
      <c r="E660">
        <v>9.1199999999999992</v>
      </c>
      <c r="F660" t="s">
        <v>64</v>
      </c>
    </row>
    <row r="661" spans="1:6">
      <c r="A661" s="5" t="s">
        <v>417</v>
      </c>
      <c r="B661" s="5" t="s">
        <v>402</v>
      </c>
      <c r="C661" s="5" t="s">
        <v>401</v>
      </c>
      <c r="D661" s="5">
        <v>88.9</v>
      </c>
      <c r="E661" s="5">
        <v>9.07</v>
      </c>
      <c r="F661" s="5">
        <f>2/9</f>
        <v>0.22222222222222221</v>
      </c>
    </row>
    <row r="662" spans="1:6">
      <c r="A662" t="s">
        <v>103</v>
      </c>
      <c r="B662" s="3" t="s">
        <v>539</v>
      </c>
      <c r="C662" s="3" t="s">
        <v>539</v>
      </c>
      <c r="D662">
        <v>97.5</v>
      </c>
      <c r="E662">
        <v>9.06</v>
      </c>
      <c r="F662">
        <f>3/6</f>
        <v>0.5</v>
      </c>
    </row>
    <row r="663" spans="1:6">
      <c r="A663" s="5" t="s">
        <v>447</v>
      </c>
      <c r="B663" s="5" t="s">
        <v>454</v>
      </c>
      <c r="C663" s="5" t="s">
        <v>175</v>
      </c>
      <c r="D663" s="5">
        <v>87.1</v>
      </c>
      <c r="E663" s="5">
        <v>9.06</v>
      </c>
      <c r="F663" s="5" t="s">
        <v>64</v>
      </c>
    </row>
    <row r="664" spans="1:6">
      <c r="A664" t="s">
        <v>662</v>
      </c>
      <c r="B664" s="3" t="s">
        <v>665</v>
      </c>
      <c r="C664" s="3" t="s">
        <v>19</v>
      </c>
      <c r="D664">
        <v>94.2</v>
      </c>
      <c r="E664">
        <v>9.0299999999999994</v>
      </c>
      <c r="F664">
        <v>0</v>
      </c>
    </row>
    <row r="665" spans="1:6">
      <c r="A665" t="s">
        <v>694</v>
      </c>
      <c r="B665" s="3" t="s">
        <v>687</v>
      </c>
      <c r="C665" s="3" t="s">
        <v>579</v>
      </c>
      <c r="D665">
        <v>107.8</v>
      </c>
      <c r="E665">
        <v>9.02</v>
      </c>
      <c r="F665" t="s">
        <v>64</v>
      </c>
    </row>
    <row r="666" spans="1:6">
      <c r="A666" t="s">
        <v>94</v>
      </c>
      <c r="B666" s="5" t="s">
        <v>490</v>
      </c>
      <c r="C666" s="5" t="s">
        <v>401</v>
      </c>
      <c r="D666">
        <v>99</v>
      </c>
      <c r="E666">
        <v>9</v>
      </c>
      <c r="F666">
        <v>0</v>
      </c>
    </row>
    <row r="667" spans="1:6">
      <c r="A667" s="5" t="s">
        <v>344</v>
      </c>
      <c r="B667" s="5" t="s">
        <v>323</v>
      </c>
      <c r="C667" s="5" t="s">
        <v>19</v>
      </c>
      <c r="D667" s="5">
        <v>161</v>
      </c>
      <c r="E667" s="5">
        <v>9</v>
      </c>
      <c r="F667" s="5">
        <v>0.9</v>
      </c>
    </row>
    <row r="668" spans="1:6">
      <c r="A668" t="s">
        <v>650</v>
      </c>
      <c r="B668" s="3" t="s">
        <v>622</v>
      </c>
      <c r="C668" s="3" t="s">
        <v>116</v>
      </c>
      <c r="D668">
        <v>101.4</v>
      </c>
      <c r="E668">
        <v>9</v>
      </c>
      <c r="F668">
        <f>4/7</f>
        <v>0.5714285714285714</v>
      </c>
    </row>
    <row r="669" spans="1:6">
      <c r="A669" t="s">
        <v>460</v>
      </c>
      <c r="B669" s="5" t="s">
        <v>462</v>
      </c>
      <c r="C669" s="5" t="s">
        <v>371</v>
      </c>
      <c r="D669">
        <v>77.099999999999994</v>
      </c>
      <c r="E669">
        <v>8.91</v>
      </c>
      <c r="F669">
        <f>1/7</f>
        <v>0.14285714285714285</v>
      </c>
    </row>
    <row r="670" spans="1:6">
      <c r="A670" t="s">
        <v>556</v>
      </c>
      <c r="B670" s="3" t="s">
        <v>558</v>
      </c>
      <c r="C670" s="3" t="s">
        <v>371</v>
      </c>
      <c r="D670">
        <v>143</v>
      </c>
      <c r="E670">
        <v>8.9</v>
      </c>
      <c r="F670">
        <f>6/5</f>
        <v>1.2</v>
      </c>
    </row>
    <row r="671" spans="1:6">
      <c r="A671" s="5" t="s">
        <v>224</v>
      </c>
      <c r="B671" s="5" t="s">
        <v>200</v>
      </c>
      <c r="C671" s="5" t="s">
        <v>19</v>
      </c>
      <c r="D671" s="5">
        <v>36.200000000000003</v>
      </c>
      <c r="E671" s="5">
        <v>8.82</v>
      </c>
      <c r="F671" s="5">
        <v>0</v>
      </c>
    </row>
    <row r="672" spans="1:6">
      <c r="A672" s="5" t="s">
        <v>126</v>
      </c>
      <c r="B672" s="5" t="s">
        <v>115</v>
      </c>
      <c r="C672" s="5" t="s">
        <v>116</v>
      </c>
      <c r="D672" s="5">
        <v>52.5</v>
      </c>
      <c r="E672" s="5">
        <v>8.82</v>
      </c>
      <c r="F672" s="5">
        <v>0</v>
      </c>
    </row>
    <row r="673" spans="1:9">
      <c r="A673" s="5" t="s">
        <v>301</v>
      </c>
      <c r="B673" s="5" t="s">
        <v>289</v>
      </c>
      <c r="C673" s="5" t="s">
        <v>19</v>
      </c>
      <c r="D673" s="5">
        <v>100</v>
      </c>
      <c r="E673" s="5">
        <v>8.81</v>
      </c>
      <c r="F673" s="5">
        <f>7/8</f>
        <v>0.875</v>
      </c>
    </row>
    <row r="674" spans="1:9">
      <c r="A674" t="s">
        <v>781</v>
      </c>
      <c r="B674" s="3" t="s">
        <v>768</v>
      </c>
      <c r="C674" s="3" t="s">
        <v>579</v>
      </c>
      <c r="D674">
        <v>76</v>
      </c>
      <c r="E674">
        <v>8.75</v>
      </c>
      <c r="F674" t="s">
        <v>64</v>
      </c>
    </row>
    <row r="675" spans="1:9">
      <c r="A675" s="5" t="s">
        <v>47</v>
      </c>
      <c r="B675" s="5" t="s">
        <v>43</v>
      </c>
      <c r="C675" s="5" t="s">
        <v>38</v>
      </c>
      <c r="D675" s="5">
        <v>62.1</v>
      </c>
      <c r="E675" s="5">
        <v>8.75</v>
      </c>
      <c r="F675" s="5" t="s">
        <v>64</v>
      </c>
    </row>
    <row r="676" spans="1:9">
      <c r="A676" s="5" t="s">
        <v>415</v>
      </c>
      <c r="B676" s="5" t="s">
        <v>402</v>
      </c>
      <c r="C676" s="5" t="s">
        <v>401</v>
      </c>
      <c r="D676" s="5">
        <v>145</v>
      </c>
      <c r="E676" s="5">
        <v>8.6999999999999993</v>
      </c>
      <c r="F676" s="5">
        <f>8/9</f>
        <v>0.88888888888888884</v>
      </c>
    </row>
    <row r="677" spans="1:9">
      <c r="A677" t="s">
        <v>98</v>
      </c>
      <c r="B677" s="5" t="s">
        <v>490</v>
      </c>
      <c r="C677" s="5" t="s">
        <v>401</v>
      </c>
      <c r="D677">
        <v>94</v>
      </c>
      <c r="E677">
        <v>8.6999999999999993</v>
      </c>
      <c r="F677">
        <v>0</v>
      </c>
    </row>
    <row r="678" spans="1:9">
      <c r="A678" s="5" t="s">
        <v>348</v>
      </c>
      <c r="B678" s="5" t="s">
        <v>323</v>
      </c>
      <c r="C678" s="5" t="s">
        <v>19</v>
      </c>
      <c r="D678" s="5">
        <v>107</v>
      </c>
      <c r="E678" s="5">
        <v>8.6999999999999993</v>
      </c>
      <c r="F678" s="5">
        <v>0.8</v>
      </c>
    </row>
    <row r="679" spans="1:9">
      <c r="A679" s="5" t="s">
        <v>81</v>
      </c>
      <c r="B679" s="5" t="s">
        <v>65</v>
      </c>
      <c r="C679" s="5" t="s">
        <v>19</v>
      </c>
      <c r="D679" s="5">
        <v>79</v>
      </c>
      <c r="E679" s="5">
        <v>8.64</v>
      </c>
      <c r="F679" s="5">
        <v>1</v>
      </c>
    </row>
    <row r="680" spans="1:9">
      <c r="A680" t="s">
        <v>509</v>
      </c>
      <c r="B680" s="3" t="s">
        <v>511</v>
      </c>
      <c r="C680" s="5" t="s">
        <v>19</v>
      </c>
      <c r="D680">
        <v>119.4</v>
      </c>
      <c r="E680">
        <v>8.6300000000000008</v>
      </c>
      <c r="F680">
        <f>7/8</f>
        <v>0.875</v>
      </c>
    </row>
    <row r="681" spans="1:9">
      <c r="A681" t="s">
        <v>327</v>
      </c>
      <c r="B681" s="3" t="s">
        <v>558</v>
      </c>
      <c r="C681" s="3" t="s">
        <v>371</v>
      </c>
      <c r="D681">
        <v>159</v>
      </c>
      <c r="E681">
        <v>8.6</v>
      </c>
      <c r="F681">
        <f>8/5</f>
        <v>1.6</v>
      </c>
    </row>
    <row r="682" spans="1:9">
      <c r="A682" s="5" t="s">
        <v>17</v>
      </c>
      <c r="B682" s="5" t="s">
        <v>6</v>
      </c>
      <c r="C682" s="5" t="s">
        <v>19</v>
      </c>
      <c r="D682" s="5">
        <v>49</v>
      </c>
      <c r="E682" s="5">
        <v>8.57</v>
      </c>
      <c r="F682" s="5">
        <v>0</v>
      </c>
    </row>
    <row r="683" spans="1:9">
      <c r="A683" s="5" t="s">
        <v>99</v>
      </c>
      <c r="B683" s="5" t="s">
        <v>289</v>
      </c>
      <c r="C683" s="5" t="s">
        <v>19</v>
      </c>
      <c r="D683" s="5">
        <v>94.4</v>
      </c>
      <c r="E683" s="5">
        <v>8.5399999999999991</v>
      </c>
      <c r="F683" s="5">
        <f>3/9</f>
        <v>0.33333333333333331</v>
      </c>
    </row>
    <row r="684" spans="1:9">
      <c r="A684" s="3" t="s">
        <v>663</v>
      </c>
      <c r="B684" s="3" t="s">
        <v>665</v>
      </c>
      <c r="C684" s="3" t="s">
        <v>19</v>
      </c>
      <c r="D684" s="3">
        <v>56.7</v>
      </c>
      <c r="E684" s="3">
        <v>8.5</v>
      </c>
      <c r="F684" s="3">
        <v>0</v>
      </c>
      <c r="I684" s="3" t="s">
        <v>559</v>
      </c>
    </row>
    <row r="685" spans="1:9">
      <c r="A685" s="3" t="s">
        <v>457</v>
      </c>
      <c r="B685" s="5" t="s">
        <v>462</v>
      </c>
      <c r="C685" s="5" t="s">
        <v>371</v>
      </c>
      <c r="D685" s="3">
        <v>154.30000000000001</v>
      </c>
      <c r="E685" s="3">
        <v>8.5</v>
      </c>
      <c r="F685" s="3">
        <f>6/7</f>
        <v>0.8571428571428571</v>
      </c>
      <c r="I685" s="3" t="s">
        <v>578</v>
      </c>
    </row>
    <row r="686" spans="1:9">
      <c r="A686" s="5" t="s">
        <v>441</v>
      </c>
      <c r="B686" s="5" t="s">
        <v>454</v>
      </c>
      <c r="C686" s="5" t="s">
        <v>175</v>
      </c>
      <c r="D686" s="5">
        <v>34.299999999999997</v>
      </c>
      <c r="E686" s="5">
        <v>8.4600000000000009</v>
      </c>
      <c r="F686" s="5" t="s">
        <v>64</v>
      </c>
      <c r="I686" s="3" t="s">
        <v>579</v>
      </c>
    </row>
    <row r="687" spans="1:9">
      <c r="A687" s="5" t="s">
        <v>385</v>
      </c>
      <c r="B687" s="5" t="s">
        <v>370</v>
      </c>
      <c r="C687" s="5" t="s">
        <v>371</v>
      </c>
      <c r="D687" s="5">
        <v>95.7</v>
      </c>
      <c r="E687" s="5">
        <v>8.4600000000000009</v>
      </c>
      <c r="F687" s="5">
        <f>4/7</f>
        <v>0.5714285714285714</v>
      </c>
      <c r="I687" s="3" t="s">
        <v>580</v>
      </c>
    </row>
    <row r="688" spans="1:9">
      <c r="A688" s="3" t="s">
        <v>554</v>
      </c>
      <c r="B688" s="3" t="s">
        <v>558</v>
      </c>
      <c r="C688" s="3" t="s">
        <v>371</v>
      </c>
      <c r="D688" s="3">
        <v>92</v>
      </c>
      <c r="E688" s="3">
        <v>8.4600000000000009</v>
      </c>
      <c r="F688" s="3">
        <v>0.2</v>
      </c>
    </row>
    <row r="689" spans="1:6">
      <c r="A689" s="3" t="s">
        <v>764</v>
      </c>
      <c r="B689" s="3" t="s">
        <v>559</v>
      </c>
      <c r="C689" s="3" t="s">
        <v>19</v>
      </c>
      <c r="D689" s="3">
        <v>117</v>
      </c>
      <c r="E689" s="3">
        <v>8.44</v>
      </c>
      <c r="F689" s="3">
        <v>1</v>
      </c>
    </row>
    <row r="690" spans="1:6">
      <c r="A690" s="5" t="s">
        <v>321</v>
      </c>
      <c r="B690" s="5" t="s">
        <v>303</v>
      </c>
      <c r="C690" s="5" t="s">
        <v>304</v>
      </c>
      <c r="D690" s="5">
        <v>97</v>
      </c>
      <c r="E690" s="5">
        <v>8.36</v>
      </c>
      <c r="F690" s="5">
        <v>0.3</v>
      </c>
    </row>
    <row r="691" spans="1:6">
      <c r="A691" s="3" t="s">
        <v>746</v>
      </c>
      <c r="B691" s="3" t="s">
        <v>727</v>
      </c>
      <c r="C691" s="3" t="s">
        <v>371</v>
      </c>
      <c r="D691" s="3">
        <v>23.8</v>
      </c>
      <c r="E691" s="3">
        <v>8.33</v>
      </c>
      <c r="F691" s="3">
        <v>0</v>
      </c>
    </row>
    <row r="692" spans="1:6">
      <c r="A692" s="5" t="s">
        <v>73</v>
      </c>
      <c r="B692" s="5" t="s">
        <v>65</v>
      </c>
      <c r="C692" s="5" t="s">
        <v>19</v>
      </c>
      <c r="D692" s="5">
        <v>99.5</v>
      </c>
      <c r="E692" s="5">
        <v>8.3000000000000007</v>
      </c>
      <c r="F692" s="5">
        <v>1</v>
      </c>
    </row>
    <row r="693" spans="1:6">
      <c r="A693" s="3" t="s">
        <v>459</v>
      </c>
      <c r="B693" s="5" t="s">
        <v>462</v>
      </c>
      <c r="C693" s="5" t="s">
        <v>371</v>
      </c>
      <c r="D693" s="3">
        <v>122.9</v>
      </c>
      <c r="E693" s="3">
        <v>8.3000000000000007</v>
      </c>
      <c r="F693" s="3">
        <f>6/7</f>
        <v>0.8571428571428571</v>
      </c>
    </row>
    <row r="694" spans="1:6">
      <c r="A694" s="5" t="s">
        <v>35</v>
      </c>
      <c r="B694" s="5" t="s">
        <v>37</v>
      </c>
      <c r="C694" s="5" t="s">
        <v>19</v>
      </c>
      <c r="D694" s="5">
        <v>65.599999999999994</v>
      </c>
      <c r="E694" s="5">
        <v>8.2799999999999994</v>
      </c>
      <c r="F694" s="5">
        <f>4/9</f>
        <v>0.44444444444444442</v>
      </c>
    </row>
    <row r="695" spans="1:6">
      <c r="A695" s="3" t="s">
        <v>782</v>
      </c>
      <c r="B695" s="3" t="s">
        <v>768</v>
      </c>
      <c r="C695" s="3" t="s">
        <v>579</v>
      </c>
      <c r="D695" s="3">
        <v>44.466666666666669</v>
      </c>
      <c r="E695" s="3">
        <v>8.2608695652173907</v>
      </c>
      <c r="F695" s="3" t="s">
        <v>64</v>
      </c>
    </row>
    <row r="696" spans="1:6">
      <c r="A696" s="3" t="s">
        <v>467</v>
      </c>
      <c r="B696" s="5" t="s">
        <v>462</v>
      </c>
      <c r="C696" s="5" t="s">
        <v>371</v>
      </c>
      <c r="D696" s="3">
        <v>91.4</v>
      </c>
      <c r="E696" s="3">
        <v>8.24</v>
      </c>
      <c r="F696" s="3">
        <v>0</v>
      </c>
    </row>
    <row r="697" spans="1:6">
      <c r="A697" s="3" t="s">
        <v>495</v>
      </c>
      <c r="B697" s="5" t="s">
        <v>491</v>
      </c>
      <c r="C697" s="5" t="s">
        <v>371</v>
      </c>
      <c r="D697" s="3">
        <v>134</v>
      </c>
      <c r="E697" s="3">
        <v>8.24</v>
      </c>
      <c r="F697" s="3">
        <v>0.8</v>
      </c>
    </row>
    <row r="698" spans="1:6">
      <c r="A698" s="3" t="s">
        <v>340</v>
      </c>
      <c r="B698" s="3" t="s">
        <v>558</v>
      </c>
      <c r="C698" s="3" t="s">
        <v>371</v>
      </c>
      <c r="D698" s="3">
        <v>118</v>
      </c>
      <c r="E698" s="3">
        <v>8.24</v>
      </c>
      <c r="F698" s="3">
        <v>0</v>
      </c>
    </row>
    <row r="699" spans="1:6">
      <c r="A699" s="3" t="s">
        <v>763</v>
      </c>
      <c r="B699" s="3" t="s">
        <v>559</v>
      </c>
      <c r="C699" s="3" t="s">
        <v>19</v>
      </c>
      <c r="D699" s="3">
        <v>113.5</v>
      </c>
      <c r="E699" s="3">
        <v>8.23</v>
      </c>
      <c r="F699" s="3">
        <v>0.8</v>
      </c>
    </row>
    <row r="700" spans="1:6">
      <c r="A700" s="5" t="s">
        <v>416</v>
      </c>
      <c r="B700" s="5" t="s">
        <v>402</v>
      </c>
      <c r="C700" s="5" t="s">
        <v>401</v>
      </c>
      <c r="D700" s="5">
        <v>93.3</v>
      </c>
      <c r="E700" s="5">
        <v>8.2200000000000006</v>
      </c>
      <c r="F700" s="5">
        <f>12/9</f>
        <v>1.3333333333333333</v>
      </c>
    </row>
    <row r="701" spans="1:6">
      <c r="A701" s="5" t="s">
        <v>88</v>
      </c>
      <c r="B701" s="5" t="s">
        <v>82</v>
      </c>
      <c r="C701" s="5" t="s">
        <v>83</v>
      </c>
      <c r="D701" s="5">
        <v>80.8</v>
      </c>
      <c r="E701" s="5">
        <v>8.2100000000000009</v>
      </c>
      <c r="F701" s="5">
        <f>5/6</f>
        <v>0.83333333333333337</v>
      </c>
    </row>
    <row r="702" spans="1:6">
      <c r="A702" s="3" t="s">
        <v>426</v>
      </c>
      <c r="B702" s="5" t="s">
        <v>490</v>
      </c>
      <c r="C702" s="5" t="s">
        <v>401</v>
      </c>
      <c r="D702" s="3">
        <v>67</v>
      </c>
      <c r="E702" s="3">
        <v>8.1999999999999993</v>
      </c>
      <c r="F702" s="3">
        <f>2/6</f>
        <v>0.33333333333333331</v>
      </c>
    </row>
    <row r="703" spans="1:6">
      <c r="A703" s="3" t="s">
        <v>489</v>
      </c>
      <c r="B703" s="5" t="s">
        <v>490</v>
      </c>
      <c r="C703" s="5" t="s">
        <v>401</v>
      </c>
      <c r="D703" s="3">
        <v>38</v>
      </c>
      <c r="E703" s="3">
        <v>8.1999999999999993</v>
      </c>
      <c r="F703" s="3">
        <v>0</v>
      </c>
    </row>
    <row r="704" spans="1:6">
      <c r="A704" s="5" t="s">
        <v>369</v>
      </c>
      <c r="B704" s="5" t="s">
        <v>354</v>
      </c>
      <c r="C704" s="5" t="s">
        <v>355</v>
      </c>
      <c r="D704" s="5">
        <v>33.299999999999997</v>
      </c>
      <c r="E704" s="5">
        <v>8.18</v>
      </c>
      <c r="F704" s="5">
        <f>1/6</f>
        <v>0.16666666666666666</v>
      </c>
    </row>
    <row r="705" spans="1:6">
      <c r="A705" s="3" t="s">
        <v>704</v>
      </c>
      <c r="B705" s="3" t="s">
        <v>709</v>
      </c>
      <c r="C705" s="3" t="s">
        <v>371</v>
      </c>
      <c r="D705" s="3">
        <v>111.7</v>
      </c>
      <c r="E705" s="3">
        <v>8.15</v>
      </c>
      <c r="F705" s="3" t="s">
        <v>64</v>
      </c>
    </row>
    <row r="706" spans="1:6">
      <c r="A706" s="5" t="s">
        <v>259</v>
      </c>
      <c r="B706" s="5" t="s">
        <v>237</v>
      </c>
      <c r="C706" s="5" t="s">
        <v>157</v>
      </c>
      <c r="D706" s="5">
        <v>83.6</v>
      </c>
      <c r="E706" s="5">
        <v>8.14</v>
      </c>
      <c r="F706" s="5">
        <v>0.63636363636363635</v>
      </c>
    </row>
    <row r="707" spans="1:6">
      <c r="A707" s="5" t="s">
        <v>231</v>
      </c>
      <c r="B707" s="5" t="s">
        <v>200</v>
      </c>
      <c r="C707" s="5" t="s">
        <v>19</v>
      </c>
      <c r="D707" s="5">
        <v>131.19999999999999</v>
      </c>
      <c r="E707" s="5">
        <v>8.07</v>
      </c>
      <c r="F707" s="5">
        <f>11/8</f>
        <v>1.375</v>
      </c>
    </row>
    <row r="708" spans="1:6">
      <c r="A708" s="3" t="s">
        <v>527</v>
      </c>
      <c r="B708" s="3" t="s">
        <v>524</v>
      </c>
      <c r="C708" s="5" t="s">
        <v>517</v>
      </c>
      <c r="D708" s="3">
        <v>62.5</v>
      </c>
      <c r="E708" s="3">
        <v>8.06</v>
      </c>
      <c r="F708" s="3" t="s">
        <v>64</v>
      </c>
    </row>
    <row r="709" spans="1:6">
      <c r="A709" s="3" t="s">
        <v>537</v>
      </c>
      <c r="B709" s="3" t="s">
        <v>539</v>
      </c>
      <c r="C709" s="3" t="s">
        <v>539</v>
      </c>
      <c r="D709" s="3">
        <v>56.7</v>
      </c>
      <c r="E709" s="3">
        <v>8</v>
      </c>
      <c r="F709" s="3">
        <f>1/6</f>
        <v>0.16666666666666666</v>
      </c>
    </row>
    <row r="710" spans="1:6">
      <c r="A710" s="5" t="s">
        <v>34</v>
      </c>
      <c r="B710" s="5" t="s">
        <v>37</v>
      </c>
      <c r="C710" s="5" t="s">
        <v>19</v>
      </c>
      <c r="D710" s="5">
        <v>90</v>
      </c>
      <c r="E710" s="5">
        <v>8</v>
      </c>
      <c r="F710" s="5">
        <f>9/9</f>
        <v>1</v>
      </c>
    </row>
    <row r="711" spans="1:6">
      <c r="A711" s="5" t="s">
        <v>235</v>
      </c>
      <c r="B711" s="5" t="s">
        <v>200</v>
      </c>
      <c r="C711" s="5" t="s">
        <v>19</v>
      </c>
      <c r="D711" s="5">
        <v>46.4</v>
      </c>
      <c r="E711" s="5">
        <v>8</v>
      </c>
      <c r="F711" s="5">
        <f>3/8</f>
        <v>0.375</v>
      </c>
    </row>
    <row r="712" spans="1:6">
      <c r="A712" s="5" t="s">
        <v>300</v>
      </c>
      <c r="B712" s="5" t="s">
        <v>289</v>
      </c>
      <c r="C712" s="5" t="s">
        <v>19</v>
      </c>
      <c r="D712" s="5">
        <v>37</v>
      </c>
      <c r="E712" s="5">
        <v>8</v>
      </c>
      <c r="F712" s="5">
        <f>4/5</f>
        <v>0.8</v>
      </c>
    </row>
    <row r="713" spans="1:6">
      <c r="A713" s="5" t="s">
        <v>408</v>
      </c>
      <c r="B713" s="5" t="s">
        <v>402</v>
      </c>
      <c r="C713" s="5" t="s">
        <v>401</v>
      </c>
      <c r="D713" s="5">
        <v>65</v>
      </c>
      <c r="E713" s="5">
        <v>7.94</v>
      </c>
      <c r="F713" s="5">
        <f>1/9</f>
        <v>0.1111111111111111</v>
      </c>
    </row>
    <row r="714" spans="1:6">
      <c r="A714" s="5" t="s">
        <v>260</v>
      </c>
      <c r="B714" s="5" t="s">
        <v>237</v>
      </c>
      <c r="C714" s="5" t="s">
        <v>157</v>
      </c>
      <c r="D714" s="5">
        <v>86.8</v>
      </c>
      <c r="E714" s="5">
        <v>7.86</v>
      </c>
      <c r="F714" s="5">
        <v>0.36363636363636365</v>
      </c>
    </row>
    <row r="715" spans="1:6">
      <c r="A715" s="5" t="s">
        <v>229</v>
      </c>
      <c r="B715" s="5" t="s">
        <v>200</v>
      </c>
      <c r="C715" s="5" t="s">
        <v>19</v>
      </c>
      <c r="D715" s="5">
        <v>75.599999999999994</v>
      </c>
      <c r="E715" s="5">
        <v>7.84</v>
      </c>
      <c r="F715" s="5">
        <v>0.5</v>
      </c>
    </row>
    <row r="716" spans="1:6">
      <c r="A716" s="3" t="s">
        <v>503</v>
      </c>
      <c r="B716" s="5" t="s">
        <v>491</v>
      </c>
      <c r="C716" s="5" t="s">
        <v>371</v>
      </c>
      <c r="D716" s="3">
        <v>65.5</v>
      </c>
      <c r="E716" s="3">
        <v>7.84</v>
      </c>
      <c r="F716" s="3">
        <v>0.3</v>
      </c>
    </row>
    <row r="717" spans="1:6">
      <c r="A717" s="3" t="s">
        <v>784</v>
      </c>
      <c r="B717" s="3" t="s">
        <v>768</v>
      </c>
      <c r="C717" s="3" t="s">
        <v>579</v>
      </c>
      <c r="D717" s="3">
        <v>52.2</v>
      </c>
      <c r="E717" s="3">
        <v>7.7777777777777777</v>
      </c>
      <c r="F717" s="3" t="s">
        <v>64</v>
      </c>
    </row>
    <row r="718" spans="1:6">
      <c r="A718" s="5" t="s">
        <v>196</v>
      </c>
      <c r="B718" s="5" t="s">
        <v>174</v>
      </c>
      <c r="C718" s="5" t="s">
        <v>175</v>
      </c>
      <c r="D718" s="5">
        <v>91.4</v>
      </c>
      <c r="E718" s="5">
        <v>7.76</v>
      </c>
      <c r="F718" s="5" t="s">
        <v>64</v>
      </c>
    </row>
    <row r="719" spans="1:6">
      <c r="A719" s="5" t="s">
        <v>41</v>
      </c>
      <c r="B719" s="5" t="s">
        <v>43</v>
      </c>
      <c r="C719" s="5" t="s">
        <v>38</v>
      </c>
      <c r="D719" s="5">
        <v>68.599999999999994</v>
      </c>
      <c r="E719" s="5">
        <v>7.76</v>
      </c>
      <c r="F719" s="5" t="s">
        <v>64</v>
      </c>
    </row>
    <row r="720" spans="1:6">
      <c r="A720" t="s">
        <v>597</v>
      </c>
      <c r="B720" s="3" t="s">
        <v>193</v>
      </c>
      <c r="C720" s="3" t="s">
        <v>304</v>
      </c>
      <c r="D720">
        <v>78.599999999999994</v>
      </c>
      <c r="E720">
        <v>7.74</v>
      </c>
      <c r="F720" s="3">
        <f>2/7</f>
        <v>0.2857142857142857</v>
      </c>
    </row>
    <row r="721" spans="1:6">
      <c r="A721" s="5" t="s">
        <v>394</v>
      </c>
      <c r="B721" s="5" t="s">
        <v>370</v>
      </c>
      <c r="C721" s="5" t="s">
        <v>371</v>
      </c>
      <c r="D721" s="5">
        <v>53.6</v>
      </c>
      <c r="E721" s="5">
        <v>7.73</v>
      </c>
      <c r="F721" s="5">
        <f>2/7</f>
        <v>0.2857142857142857</v>
      </c>
    </row>
    <row r="722" spans="1:6">
      <c r="A722" t="s">
        <v>458</v>
      </c>
      <c r="B722" s="5" t="s">
        <v>462</v>
      </c>
      <c r="C722" s="5" t="s">
        <v>371</v>
      </c>
      <c r="D722">
        <v>140.69999999999999</v>
      </c>
      <c r="E722">
        <v>7.68</v>
      </c>
      <c r="F722" s="3">
        <f>5/7</f>
        <v>0.7142857142857143</v>
      </c>
    </row>
    <row r="723" spans="1:6">
      <c r="A723" s="5" t="s">
        <v>89</v>
      </c>
      <c r="B723" s="5" t="s">
        <v>82</v>
      </c>
      <c r="C723" s="5" t="s">
        <v>83</v>
      </c>
      <c r="D723" s="5">
        <v>93.3</v>
      </c>
      <c r="E723" s="5">
        <v>7.67</v>
      </c>
      <c r="F723" s="5">
        <f>10/6</f>
        <v>1.6666666666666667</v>
      </c>
    </row>
    <row r="724" spans="1:6">
      <c r="A724" s="5" t="s">
        <v>223</v>
      </c>
      <c r="B724" s="5" t="s">
        <v>200</v>
      </c>
      <c r="C724" s="5" t="s">
        <v>19</v>
      </c>
      <c r="D724" s="5">
        <v>61.9</v>
      </c>
      <c r="E724" s="5">
        <v>7.67</v>
      </c>
      <c r="F724" s="5">
        <f>7/8</f>
        <v>0.875</v>
      </c>
    </row>
    <row r="725" spans="1:6">
      <c r="A725" t="s">
        <v>718</v>
      </c>
      <c r="B725" s="3" t="s">
        <v>726</v>
      </c>
      <c r="C725" s="3" t="s">
        <v>304</v>
      </c>
      <c r="D725">
        <v>86.4</v>
      </c>
      <c r="E725">
        <v>7.65</v>
      </c>
      <c r="F725" s="3">
        <f>3/7</f>
        <v>0.42857142857142855</v>
      </c>
    </row>
    <row r="726" spans="1:6">
      <c r="A726" s="5" t="s">
        <v>218</v>
      </c>
      <c r="B726" s="5" t="s">
        <v>200</v>
      </c>
      <c r="C726" s="5" t="s">
        <v>19</v>
      </c>
      <c r="D726" s="5">
        <v>61.2</v>
      </c>
      <c r="E726" s="5">
        <v>7.59</v>
      </c>
      <c r="F726" s="5">
        <f>1/8</f>
        <v>0.125</v>
      </c>
    </row>
    <row r="727" spans="1:6">
      <c r="A727" t="s">
        <v>128</v>
      </c>
      <c r="B727" s="3" t="s">
        <v>665</v>
      </c>
      <c r="C727" s="3" t="s">
        <v>19</v>
      </c>
      <c r="D727">
        <v>80.2</v>
      </c>
      <c r="E727">
        <v>7.59</v>
      </c>
      <c r="F727" s="3">
        <f>4/7</f>
        <v>0.5714285714285714</v>
      </c>
    </row>
    <row r="728" spans="1:6">
      <c r="A728" t="s">
        <v>481</v>
      </c>
      <c r="B728" s="5" t="s">
        <v>462</v>
      </c>
      <c r="C728" s="5" t="s">
        <v>371</v>
      </c>
      <c r="D728">
        <v>89.3</v>
      </c>
      <c r="E728">
        <v>7.57</v>
      </c>
      <c r="F728" s="3">
        <f>5/7</f>
        <v>0.7142857142857143</v>
      </c>
    </row>
    <row r="729" spans="1:6">
      <c r="A729" s="5" t="s">
        <v>191</v>
      </c>
      <c r="B729" s="5" t="s">
        <v>174</v>
      </c>
      <c r="C729" s="5" t="s">
        <v>175</v>
      </c>
      <c r="D729" s="5">
        <v>75</v>
      </c>
      <c r="E729" s="5">
        <v>7.5</v>
      </c>
      <c r="F729" s="5" t="s">
        <v>64</v>
      </c>
    </row>
    <row r="730" spans="1:6">
      <c r="A730" s="5" t="s">
        <v>217</v>
      </c>
      <c r="B730" s="5" t="s">
        <v>200</v>
      </c>
      <c r="C730" s="5" t="s">
        <v>19</v>
      </c>
      <c r="D730" s="5">
        <v>78.099999999999994</v>
      </c>
      <c r="E730" s="5">
        <v>7.5</v>
      </c>
      <c r="F730" s="5">
        <f>6/8</f>
        <v>0.75</v>
      </c>
    </row>
    <row r="731" spans="1:6">
      <c r="A731" s="5" t="s">
        <v>234</v>
      </c>
      <c r="B731" s="5" t="s">
        <v>200</v>
      </c>
      <c r="C731" s="5" t="s">
        <v>19</v>
      </c>
      <c r="D731" s="5">
        <v>65.599999999999994</v>
      </c>
      <c r="E731" s="5">
        <v>7.5</v>
      </c>
      <c r="F731" s="5">
        <f>2/8</f>
        <v>0.25</v>
      </c>
    </row>
    <row r="732" spans="1:6">
      <c r="A732" s="5" t="s">
        <v>343</v>
      </c>
      <c r="B732" s="5" t="s">
        <v>323</v>
      </c>
      <c r="C732" s="5" t="s">
        <v>19</v>
      </c>
      <c r="D732" s="5">
        <v>127.5</v>
      </c>
      <c r="E732" s="5">
        <v>7.5</v>
      </c>
      <c r="F732" s="5">
        <v>1.4</v>
      </c>
    </row>
    <row r="733" spans="1:6">
      <c r="A733" s="5" t="s">
        <v>346</v>
      </c>
      <c r="B733" s="5" t="s">
        <v>323</v>
      </c>
      <c r="C733" s="5" t="s">
        <v>19</v>
      </c>
      <c r="D733" s="5">
        <v>140</v>
      </c>
      <c r="E733" s="5">
        <v>7.5</v>
      </c>
      <c r="F733" s="5">
        <v>1.1000000000000001</v>
      </c>
    </row>
    <row r="734" spans="1:6">
      <c r="A734" t="s">
        <v>734</v>
      </c>
      <c r="B734" s="3" t="s">
        <v>727</v>
      </c>
      <c r="C734" s="3" t="s">
        <v>371</v>
      </c>
      <c r="D734">
        <v>121.3</v>
      </c>
      <c r="E734">
        <v>7.46</v>
      </c>
      <c r="F734" s="3">
        <v>0.7</v>
      </c>
    </row>
    <row r="735" spans="1:6">
      <c r="A735" t="s">
        <v>767</v>
      </c>
      <c r="B735" s="3" t="s">
        <v>559</v>
      </c>
      <c r="C735" s="3" t="s">
        <v>19</v>
      </c>
      <c r="D735">
        <v>92.5</v>
      </c>
      <c r="E735">
        <v>7.41</v>
      </c>
      <c r="F735" s="3">
        <v>0.6</v>
      </c>
    </row>
    <row r="736" spans="1:6">
      <c r="A736" t="s">
        <v>484</v>
      </c>
      <c r="B736" s="5" t="s">
        <v>490</v>
      </c>
      <c r="C736" s="5" t="s">
        <v>401</v>
      </c>
      <c r="D736">
        <v>116</v>
      </c>
      <c r="E736">
        <v>7.4</v>
      </c>
      <c r="F736" s="3">
        <f>4/6</f>
        <v>0.66666666666666663</v>
      </c>
    </row>
    <row r="737" spans="1:6">
      <c r="A737" s="5" t="s">
        <v>228</v>
      </c>
      <c r="B737" s="5" t="s">
        <v>200</v>
      </c>
      <c r="C737" s="5" t="s">
        <v>19</v>
      </c>
      <c r="D737" s="5">
        <v>90.6</v>
      </c>
      <c r="E737" s="5">
        <v>7.38</v>
      </c>
      <c r="F737" s="5">
        <f>6/8</f>
        <v>0.75</v>
      </c>
    </row>
    <row r="738" spans="1:6">
      <c r="A738" t="s">
        <v>544</v>
      </c>
      <c r="B738" s="3" t="s">
        <v>539</v>
      </c>
      <c r="C738" s="3" t="s">
        <v>539</v>
      </c>
      <c r="D738">
        <v>52.5</v>
      </c>
      <c r="E738">
        <v>7.37</v>
      </c>
      <c r="F738" s="3">
        <f>1/6</f>
        <v>0.16666666666666666</v>
      </c>
    </row>
    <row r="739" spans="1:6">
      <c r="A739" t="s">
        <v>735</v>
      </c>
      <c r="B739" s="3" t="s">
        <v>727</v>
      </c>
      <c r="C739" s="3" t="s">
        <v>371</v>
      </c>
      <c r="D739">
        <v>119.1</v>
      </c>
      <c r="E739">
        <v>7.34</v>
      </c>
      <c r="F739" s="3">
        <v>1.1000000000000001</v>
      </c>
    </row>
    <row r="740" spans="1:6">
      <c r="A740" s="5" t="s">
        <v>195</v>
      </c>
      <c r="B740" s="5" t="s">
        <v>174</v>
      </c>
      <c r="C740" s="5" t="s">
        <v>175</v>
      </c>
      <c r="D740" s="5">
        <v>108.6</v>
      </c>
      <c r="E740" s="5">
        <v>7.33</v>
      </c>
      <c r="F740" s="5" t="s">
        <v>64</v>
      </c>
    </row>
    <row r="741" spans="1:6">
      <c r="A741" s="5" t="s">
        <v>99</v>
      </c>
      <c r="B741" s="5" t="s">
        <v>82</v>
      </c>
      <c r="C741" s="5" t="s">
        <v>83</v>
      </c>
      <c r="D741" s="5">
        <v>50</v>
      </c>
      <c r="E741" s="5">
        <v>7.33</v>
      </c>
      <c r="F741" s="5">
        <v>1</v>
      </c>
    </row>
    <row r="742" spans="1:6">
      <c r="A742" s="5" t="s">
        <v>434</v>
      </c>
      <c r="B742" s="5" t="s">
        <v>419</v>
      </c>
      <c r="C742" s="5" t="s">
        <v>304</v>
      </c>
      <c r="D742" s="5">
        <v>84.1</v>
      </c>
      <c r="E742" s="5">
        <v>7.31</v>
      </c>
      <c r="F742" s="5">
        <f>8/11</f>
        <v>0.72727272727272729</v>
      </c>
    </row>
    <row r="743" spans="1:6">
      <c r="A743" t="s">
        <v>657</v>
      </c>
      <c r="B743" s="3" t="s">
        <v>665</v>
      </c>
      <c r="C743" s="3" t="s">
        <v>19</v>
      </c>
      <c r="D743">
        <v>106.6</v>
      </c>
      <c r="E743">
        <v>7.3</v>
      </c>
      <c r="F743">
        <f>6/8</f>
        <v>0.75</v>
      </c>
    </row>
    <row r="744" spans="1:6">
      <c r="A744" t="s">
        <v>497</v>
      </c>
      <c r="B744" s="5" t="s">
        <v>491</v>
      </c>
      <c r="C744" s="5" t="s">
        <v>371</v>
      </c>
      <c r="D744">
        <v>100</v>
      </c>
      <c r="E744">
        <v>7.3</v>
      </c>
      <c r="F744">
        <f>3/11</f>
        <v>0.27272727272727271</v>
      </c>
    </row>
    <row r="745" spans="1:6">
      <c r="A745" s="5" t="s">
        <v>236</v>
      </c>
      <c r="B745" s="5" t="s">
        <v>200</v>
      </c>
      <c r="C745" s="5" t="s">
        <v>19</v>
      </c>
      <c r="D745" s="5">
        <v>53.6</v>
      </c>
      <c r="E745" s="5">
        <v>7.27</v>
      </c>
      <c r="F745" s="5">
        <f>4/8</f>
        <v>0.5</v>
      </c>
    </row>
    <row r="746" spans="1:6">
      <c r="A746" s="5" t="s">
        <v>392</v>
      </c>
      <c r="B746" s="5" t="s">
        <v>370</v>
      </c>
      <c r="C746" s="5" t="s">
        <v>371</v>
      </c>
      <c r="D746" s="5">
        <v>77.900000000000006</v>
      </c>
      <c r="E746" s="5">
        <v>7.21</v>
      </c>
      <c r="F746" s="5">
        <f>2/7</f>
        <v>0.2857142857142857</v>
      </c>
    </row>
    <row r="747" spans="1:6">
      <c r="A747" t="s">
        <v>646</v>
      </c>
      <c r="B747" s="3" t="s">
        <v>622</v>
      </c>
      <c r="C747" s="3" t="s">
        <v>116</v>
      </c>
      <c r="D747">
        <v>74.599999999999994</v>
      </c>
      <c r="E747">
        <v>7.14</v>
      </c>
      <c r="F747">
        <f>2/7</f>
        <v>0.2857142857142857</v>
      </c>
    </row>
    <row r="748" spans="1:6">
      <c r="A748" s="5" t="s">
        <v>127</v>
      </c>
      <c r="B748" s="5" t="s">
        <v>115</v>
      </c>
      <c r="C748" s="5" t="s">
        <v>116</v>
      </c>
      <c r="D748" s="5">
        <v>67.5</v>
      </c>
      <c r="E748" s="5">
        <v>7.08</v>
      </c>
      <c r="F748" s="5">
        <f>2/7</f>
        <v>0.2857142857142857</v>
      </c>
    </row>
    <row r="749" spans="1:6">
      <c r="A749" s="5" t="s">
        <v>440</v>
      </c>
      <c r="B749" s="5" t="s">
        <v>454</v>
      </c>
      <c r="C749" s="5" t="s">
        <v>175</v>
      </c>
      <c r="D749" s="5">
        <v>48.6</v>
      </c>
      <c r="E749" s="5">
        <v>7</v>
      </c>
      <c r="F749" s="5" t="s">
        <v>64</v>
      </c>
    </row>
    <row r="750" spans="1:6">
      <c r="A750" t="s">
        <v>353</v>
      </c>
      <c r="B750" s="3" t="s">
        <v>558</v>
      </c>
      <c r="C750" s="3" t="s">
        <v>371</v>
      </c>
      <c r="D750">
        <v>34</v>
      </c>
      <c r="E750">
        <v>7</v>
      </c>
      <c r="F750">
        <v>0</v>
      </c>
    </row>
    <row r="751" spans="1:6">
      <c r="A751" s="5" t="s">
        <v>433</v>
      </c>
      <c r="B751" s="5" t="s">
        <v>419</v>
      </c>
      <c r="C751" s="5" t="s">
        <v>304</v>
      </c>
      <c r="D751" s="5">
        <v>45.5</v>
      </c>
      <c r="E751" s="5">
        <v>7</v>
      </c>
      <c r="F751" s="5">
        <f>4/11</f>
        <v>0.36363636363636365</v>
      </c>
    </row>
    <row r="752" spans="1:6">
      <c r="A752" s="5" t="s">
        <v>197</v>
      </c>
      <c r="B752" s="5" t="s">
        <v>174</v>
      </c>
      <c r="C752" s="5" t="s">
        <v>175</v>
      </c>
      <c r="D752" s="5">
        <v>65.7</v>
      </c>
      <c r="E752" s="5">
        <v>6.96</v>
      </c>
      <c r="F752" s="5" t="s">
        <v>64</v>
      </c>
    </row>
    <row r="753" spans="1:6">
      <c r="A753" t="s">
        <v>738</v>
      </c>
      <c r="B753" s="3" t="s">
        <v>727</v>
      </c>
      <c r="C753" s="3" t="s">
        <v>371</v>
      </c>
      <c r="D753">
        <v>100</v>
      </c>
      <c r="E753">
        <v>6.94</v>
      </c>
      <c r="F753">
        <v>0.5</v>
      </c>
    </row>
    <row r="754" spans="1:6">
      <c r="A754" s="5" t="s">
        <v>349</v>
      </c>
      <c r="B754" s="5" t="s">
        <v>323</v>
      </c>
      <c r="C754" s="5" t="s">
        <v>19</v>
      </c>
      <c r="D754" s="5">
        <v>75.5</v>
      </c>
      <c r="E754" s="5">
        <v>6.9</v>
      </c>
      <c r="F754" s="5">
        <v>0.4</v>
      </c>
    </row>
    <row r="755" spans="1:6">
      <c r="A755" s="5" t="s">
        <v>409</v>
      </c>
      <c r="B755" s="5" t="s">
        <v>402</v>
      </c>
      <c r="C755" s="5" t="s">
        <v>401</v>
      </c>
      <c r="D755" s="5">
        <v>68.3</v>
      </c>
      <c r="E755" s="5">
        <v>6.89</v>
      </c>
      <c r="F755" s="5">
        <f>5/9</f>
        <v>0.55555555555555558</v>
      </c>
    </row>
    <row r="756" spans="1:6">
      <c r="A756" t="s">
        <v>696</v>
      </c>
      <c r="B756" t="s">
        <v>687</v>
      </c>
      <c r="C756" s="3" t="s">
        <v>579</v>
      </c>
      <c r="D756">
        <v>65.599999999999994</v>
      </c>
      <c r="E756">
        <v>6.86</v>
      </c>
      <c r="F756" t="s">
        <v>64</v>
      </c>
    </row>
    <row r="757" spans="1:6">
      <c r="A757" t="s">
        <v>703</v>
      </c>
      <c r="B757" s="3" t="s">
        <v>709</v>
      </c>
      <c r="C757" s="3" t="s">
        <v>371</v>
      </c>
      <c r="D757">
        <v>118.9</v>
      </c>
      <c r="E757">
        <v>6.86</v>
      </c>
      <c r="F757" t="s">
        <v>64</v>
      </c>
    </row>
    <row r="758" spans="1:6">
      <c r="A758" t="s">
        <v>765</v>
      </c>
      <c r="B758" s="3" t="s">
        <v>559</v>
      </c>
      <c r="C758" s="3" t="s">
        <v>19</v>
      </c>
      <c r="D758">
        <v>93.5</v>
      </c>
      <c r="E758">
        <v>6.84</v>
      </c>
      <c r="F758">
        <v>0.8</v>
      </c>
    </row>
    <row r="759" spans="1:6">
      <c r="A759" t="s">
        <v>759</v>
      </c>
      <c r="B759" s="3" t="s">
        <v>747</v>
      </c>
      <c r="C759" s="3" t="s">
        <v>116</v>
      </c>
      <c r="D759">
        <v>70.099999999999994</v>
      </c>
      <c r="E759">
        <v>6.83</v>
      </c>
      <c r="F759">
        <f>5/6</f>
        <v>0.83333333333333337</v>
      </c>
    </row>
    <row r="760" spans="1:6">
      <c r="A760" t="s">
        <v>741</v>
      </c>
      <c r="B760" s="3" t="s">
        <v>727</v>
      </c>
      <c r="C760" s="3" t="s">
        <v>371</v>
      </c>
      <c r="D760">
        <v>68.099999999999994</v>
      </c>
      <c r="E760">
        <v>6.76</v>
      </c>
      <c r="F760">
        <f>2/8</f>
        <v>0.25</v>
      </c>
    </row>
    <row r="761" spans="1:6">
      <c r="A761" t="s">
        <v>673</v>
      </c>
      <c r="B761" s="3" t="s">
        <v>666</v>
      </c>
      <c r="C761" s="3" t="s">
        <v>83</v>
      </c>
      <c r="D761">
        <v>95</v>
      </c>
      <c r="E761">
        <v>6.74</v>
      </c>
      <c r="F761">
        <f>7/11</f>
        <v>0.63636363636363635</v>
      </c>
    </row>
    <row r="762" spans="1:6">
      <c r="A762" s="3" t="s">
        <v>721</v>
      </c>
      <c r="B762" s="3" t="s">
        <v>726</v>
      </c>
      <c r="C762" s="3" t="s">
        <v>304</v>
      </c>
      <c r="D762" s="3">
        <v>42.1</v>
      </c>
      <c r="E762" s="3">
        <v>6.67</v>
      </c>
      <c r="F762" s="3">
        <v>0</v>
      </c>
    </row>
    <row r="763" spans="1:6">
      <c r="A763" s="3" t="s">
        <v>602</v>
      </c>
      <c r="B763" s="3" t="s">
        <v>193</v>
      </c>
      <c r="C763" s="3" t="s">
        <v>304</v>
      </c>
      <c r="D763" s="3">
        <v>55</v>
      </c>
      <c r="E763" s="3">
        <v>6.52</v>
      </c>
      <c r="F763" s="3">
        <f>2/7</f>
        <v>0.2857142857142857</v>
      </c>
    </row>
    <row r="764" spans="1:6">
      <c r="A764" s="3" t="s">
        <v>488</v>
      </c>
      <c r="B764" s="5" t="s">
        <v>490</v>
      </c>
      <c r="C764" s="5" t="s">
        <v>401</v>
      </c>
      <c r="D764" s="3">
        <v>49</v>
      </c>
      <c r="E764" s="3">
        <v>6.5</v>
      </c>
      <c r="F764" s="3">
        <v>0</v>
      </c>
    </row>
    <row r="765" spans="1:6">
      <c r="A765" s="5" t="s">
        <v>198</v>
      </c>
      <c r="B765" s="5" t="s">
        <v>174</v>
      </c>
      <c r="C765" s="5" t="s">
        <v>175</v>
      </c>
      <c r="D765" s="5">
        <v>45</v>
      </c>
      <c r="E765" s="5">
        <v>6.5</v>
      </c>
      <c r="F765" s="5" t="s">
        <v>64</v>
      </c>
    </row>
    <row r="766" spans="1:6">
      <c r="A766" s="5" t="s">
        <v>183</v>
      </c>
      <c r="B766" s="5" t="s">
        <v>174</v>
      </c>
      <c r="C766" s="5" t="s">
        <v>175</v>
      </c>
      <c r="D766" s="5">
        <v>62.9</v>
      </c>
      <c r="E766" s="5">
        <v>6.48</v>
      </c>
      <c r="F766" s="5" t="s">
        <v>64</v>
      </c>
    </row>
    <row r="767" spans="1:6">
      <c r="A767" s="5" t="s">
        <v>439</v>
      </c>
      <c r="B767" s="5" t="s">
        <v>454</v>
      </c>
      <c r="C767" s="5" t="s">
        <v>175</v>
      </c>
      <c r="D767" s="5">
        <v>51.4</v>
      </c>
      <c r="E767" s="5">
        <v>6.36</v>
      </c>
      <c r="F767" s="5" t="s">
        <v>64</v>
      </c>
    </row>
    <row r="768" spans="1:6">
      <c r="A768" s="3" t="s">
        <v>739</v>
      </c>
      <c r="B768" s="3" t="s">
        <v>727</v>
      </c>
      <c r="C768" s="3" t="s">
        <v>371</v>
      </c>
      <c r="D768" s="3">
        <v>82.5</v>
      </c>
      <c r="E768" s="3">
        <v>6.34</v>
      </c>
      <c r="F768" s="3">
        <f>2/8</f>
        <v>0.25</v>
      </c>
    </row>
    <row r="769" spans="1:6">
      <c r="A769" s="5" t="s">
        <v>42</v>
      </c>
      <c r="B769" s="5" t="s">
        <v>43</v>
      </c>
      <c r="C769" s="5" t="s">
        <v>38</v>
      </c>
      <c r="D769" s="5">
        <v>42.9</v>
      </c>
      <c r="E769" s="5">
        <v>6.32</v>
      </c>
      <c r="F769" s="5" t="s">
        <v>64</v>
      </c>
    </row>
    <row r="770" spans="1:6">
      <c r="A770" s="5" t="s">
        <v>163</v>
      </c>
      <c r="B770" s="5" t="s">
        <v>157</v>
      </c>
      <c r="C770" s="5" t="s">
        <v>157</v>
      </c>
      <c r="D770" s="5">
        <v>76.666666666666671</v>
      </c>
      <c r="E770" s="5">
        <v>6.2962962962962967</v>
      </c>
      <c r="F770" s="5">
        <v>0.66666666666666663</v>
      </c>
    </row>
    <row r="771" spans="1:6">
      <c r="A771" s="3" t="s">
        <v>236</v>
      </c>
      <c r="B771" s="3" t="s">
        <v>768</v>
      </c>
      <c r="C771" s="3" t="s">
        <v>579</v>
      </c>
      <c r="D771" s="3">
        <v>45.022222222222219</v>
      </c>
      <c r="E771" s="3">
        <v>6.290322580645161</v>
      </c>
      <c r="F771" s="3" t="s">
        <v>64</v>
      </c>
    </row>
    <row r="772" spans="1:6">
      <c r="A772" s="5" t="s">
        <v>190</v>
      </c>
      <c r="B772" s="5" t="s">
        <v>174</v>
      </c>
      <c r="C772" s="5" t="s">
        <v>175</v>
      </c>
      <c r="D772" s="5">
        <v>31.4</v>
      </c>
      <c r="E772" s="5">
        <v>6.25</v>
      </c>
      <c r="F772" s="5" t="s">
        <v>64</v>
      </c>
    </row>
    <row r="773" spans="1:6">
      <c r="A773" s="3" t="s">
        <v>740</v>
      </c>
      <c r="B773" s="3" t="s">
        <v>727</v>
      </c>
      <c r="C773" s="3" t="s">
        <v>371</v>
      </c>
      <c r="D773" s="3">
        <v>72.8</v>
      </c>
      <c r="E773" s="3">
        <v>6.22</v>
      </c>
      <c r="F773" s="3">
        <f>4/9</f>
        <v>0.44444444444444442</v>
      </c>
    </row>
    <row r="774" spans="1:6">
      <c r="A774" s="5" t="s">
        <v>393</v>
      </c>
      <c r="B774" s="5" t="s">
        <v>370</v>
      </c>
      <c r="C774" s="5" t="s">
        <v>371</v>
      </c>
      <c r="D774" s="5">
        <v>98.6</v>
      </c>
      <c r="E774" s="5">
        <v>6.16</v>
      </c>
      <c r="F774" s="5">
        <f>3/7</f>
        <v>0.42857142857142855</v>
      </c>
    </row>
    <row r="775" spans="1:6">
      <c r="A775" s="3" t="s">
        <v>769</v>
      </c>
      <c r="B775" s="3" t="s">
        <v>768</v>
      </c>
      <c r="C775" s="3" t="s">
        <v>579</v>
      </c>
      <c r="D775" s="3">
        <v>58.311111111111103</v>
      </c>
      <c r="E775" s="3">
        <v>6.1428571428571432</v>
      </c>
      <c r="F775" s="3" t="s">
        <v>64</v>
      </c>
    </row>
    <row r="776" spans="1:6">
      <c r="A776" s="3" t="s">
        <v>766</v>
      </c>
      <c r="B776" s="3" t="s">
        <v>559</v>
      </c>
      <c r="C776" s="3" t="s">
        <v>19</v>
      </c>
      <c r="D776" s="3">
        <v>52.5</v>
      </c>
      <c r="E776" s="3">
        <v>6</v>
      </c>
      <c r="F776" s="3">
        <v>0.1</v>
      </c>
    </row>
    <row r="777" spans="1:6">
      <c r="A777" s="5" t="s">
        <v>397</v>
      </c>
      <c r="B777" s="5" t="s">
        <v>370</v>
      </c>
      <c r="C777" s="5" t="s">
        <v>371</v>
      </c>
      <c r="D777" s="5">
        <v>43</v>
      </c>
      <c r="E777" s="5">
        <v>6</v>
      </c>
      <c r="F777" s="5">
        <v>0</v>
      </c>
    </row>
    <row r="778" spans="1:6">
      <c r="A778" s="3" t="s">
        <v>742</v>
      </c>
      <c r="B778" s="3" t="s">
        <v>727</v>
      </c>
      <c r="C778" s="3" t="s">
        <v>371</v>
      </c>
      <c r="D778" s="3">
        <v>71.099999999999994</v>
      </c>
      <c r="E778" s="3">
        <v>6</v>
      </c>
      <c r="F778" s="3">
        <f>4/9</f>
        <v>0.44444444444444442</v>
      </c>
    </row>
    <row r="779" spans="1:6">
      <c r="A779" s="3" t="s">
        <v>705</v>
      </c>
      <c r="B779" s="3" t="s">
        <v>709</v>
      </c>
      <c r="C779" s="3" t="s">
        <v>371</v>
      </c>
      <c r="D779" s="3">
        <v>95</v>
      </c>
      <c r="E779" s="3">
        <v>5.96</v>
      </c>
      <c r="F779" s="3" t="s">
        <v>64</v>
      </c>
    </row>
    <row r="780" spans="1:6">
      <c r="A780" s="3" t="s">
        <v>474</v>
      </c>
      <c r="B780" s="5" t="s">
        <v>462</v>
      </c>
      <c r="C780" s="5" t="s">
        <v>371</v>
      </c>
      <c r="D780" s="3">
        <v>97.1</v>
      </c>
      <c r="E780" s="3">
        <v>5.95</v>
      </c>
      <c r="F780" s="3">
        <v>1</v>
      </c>
    </row>
    <row r="781" spans="1:6">
      <c r="A781" s="3" t="s">
        <v>661</v>
      </c>
      <c r="B781" s="3" t="s">
        <v>665</v>
      </c>
      <c r="C781" s="3" t="s">
        <v>19</v>
      </c>
      <c r="D781" s="3">
        <v>28.3</v>
      </c>
      <c r="E781" s="3">
        <v>5.91</v>
      </c>
      <c r="F781" s="3">
        <f>2/7</f>
        <v>0.2857142857142857</v>
      </c>
    </row>
    <row r="782" spans="1:6">
      <c r="A782" s="3" t="s">
        <v>217</v>
      </c>
      <c r="B782" s="3" t="s">
        <v>768</v>
      </c>
      <c r="C782" s="3" t="s">
        <v>579</v>
      </c>
      <c r="D782" s="3">
        <v>46.533333333333331</v>
      </c>
      <c r="E782" s="3">
        <v>5.833333333333333</v>
      </c>
      <c r="F782" s="3" t="s">
        <v>64</v>
      </c>
    </row>
    <row r="783" spans="1:6">
      <c r="A783" s="3" t="s">
        <v>502</v>
      </c>
      <c r="B783" s="5" t="s">
        <v>491</v>
      </c>
      <c r="C783" s="5" t="s">
        <v>371</v>
      </c>
      <c r="D783" s="3">
        <v>67.5</v>
      </c>
      <c r="E783" s="3">
        <v>5.8</v>
      </c>
      <c r="F783" s="3">
        <v>0.1</v>
      </c>
    </row>
    <row r="784" spans="1:6">
      <c r="A784" s="5" t="s">
        <v>225</v>
      </c>
      <c r="B784" s="5" t="s">
        <v>200</v>
      </c>
      <c r="C784" s="5" t="s">
        <v>19</v>
      </c>
      <c r="D784" s="5">
        <v>56.2</v>
      </c>
      <c r="E784" s="5">
        <v>5.76</v>
      </c>
      <c r="F784" s="5">
        <f>2/8</f>
        <v>0.25</v>
      </c>
    </row>
    <row r="785" spans="1:6">
      <c r="A785" s="5" t="s">
        <v>18</v>
      </c>
      <c r="B785" s="5" t="s">
        <v>6</v>
      </c>
      <c r="C785" s="5" t="s">
        <v>19</v>
      </c>
      <c r="D785" s="5">
        <v>21</v>
      </c>
      <c r="E785" s="5">
        <v>5.71</v>
      </c>
      <c r="F785" s="5">
        <v>0</v>
      </c>
    </row>
    <row r="786" spans="1:6">
      <c r="A786" s="3" t="s">
        <v>499</v>
      </c>
      <c r="B786" s="5" t="s">
        <v>491</v>
      </c>
      <c r="C786" s="5" t="s">
        <v>371</v>
      </c>
      <c r="D786" s="3">
        <v>98</v>
      </c>
      <c r="E786" s="3">
        <v>5.71</v>
      </c>
      <c r="F786" s="3">
        <v>0.4</v>
      </c>
    </row>
    <row r="787" spans="1:6">
      <c r="A787" s="3" t="s">
        <v>724</v>
      </c>
      <c r="B787" s="3" t="s">
        <v>726</v>
      </c>
      <c r="C787" s="3" t="s">
        <v>304</v>
      </c>
      <c r="D787" s="3">
        <v>63.6</v>
      </c>
      <c r="E787" s="3">
        <v>5.71</v>
      </c>
      <c r="F787" s="3">
        <f>1/7</f>
        <v>0.14285714285714285</v>
      </c>
    </row>
    <row r="788" spans="1:6">
      <c r="A788" s="5" t="s">
        <v>435</v>
      </c>
      <c r="B788" s="5" t="s">
        <v>419</v>
      </c>
      <c r="C788" s="5" t="s">
        <v>304</v>
      </c>
      <c r="D788" s="5">
        <v>53.6</v>
      </c>
      <c r="E788" s="5">
        <v>5.68</v>
      </c>
      <c r="F788" s="5">
        <f>2/11</f>
        <v>0.18181818181818182</v>
      </c>
    </row>
    <row r="789" spans="1:6">
      <c r="A789" s="5" t="s">
        <v>236</v>
      </c>
      <c r="B789" s="5" t="s">
        <v>370</v>
      </c>
      <c r="C789" s="5" t="s">
        <v>371</v>
      </c>
      <c r="D789" s="5">
        <v>82.9</v>
      </c>
      <c r="E789" s="5">
        <v>5.66</v>
      </c>
      <c r="F789" s="5">
        <f>2/7</f>
        <v>0.2857142857142857</v>
      </c>
    </row>
    <row r="790" spans="1:6">
      <c r="A790" s="3" t="s">
        <v>706</v>
      </c>
      <c r="B790" s="3" t="s">
        <v>709</v>
      </c>
      <c r="C790" s="3" t="s">
        <v>371</v>
      </c>
      <c r="D790" s="3">
        <v>95</v>
      </c>
      <c r="E790" s="3">
        <v>5.65</v>
      </c>
      <c r="F790" s="3" t="s">
        <v>64</v>
      </c>
    </row>
    <row r="791" spans="1:6">
      <c r="A791" s="3" t="s">
        <v>538</v>
      </c>
      <c r="B791" s="3" t="s">
        <v>539</v>
      </c>
      <c r="C791" s="3" t="s">
        <v>539</v>
      </c>
      <c r="D791" s="3">
        <v>44.3</v>
      </c>
      <c r="E791" s="3">
        <v>5.45</v>
      </c>
      <c r="F791" s="3">
        <f>5/7</f>
        <v>0.7142857142857143</v>
      </c>
    </row>
    <row r="792" spans="1:6">
      <c r="A792" s="3" t="s">
        <v>222</v>
      </c>
      <c r="B792" s="3" t="s">
        <v>768</v>
      </c>
      <c r="C792" s="3" t="s">
        <v>579</v>
      </c>
      <c r="D792" s="3">
        <v>36.133333333333333</v>
      </c>
      <c r="E792" s="3">
        <v>5.416666666666667</v>
      </c>
      <c r="F792" s="3" t="s">
        <v>64</v>
      </c>
    </row>
    <row r="793" spans="1:6">
      <c r="A793" s="3" t="s">
        <v>89</v>
      </c>
      <c r="B793" s="5" t="s">
        <v>490</v>
      </c>
      <c r="C793" s="5" t="s">
        <v>401</v>
      </c>
      <c r="D793" s="3">
        <v>81</v>
      </c>
      <c r="E793" s="3">
        <v>5.4</v>
      </c>
      <c r="F793" s="3">
        <v>0.5</v>
      </c>
    </row>
    <row r="794" spans="1:6">
      <c r="A794" s="3" t="s">
        <v>777</v>
      </c>
      <c r="B794" s="3" t="s">
        <v>768</v>
      </c>
      <c r="C794" s="3" t="s">
        <v>579</v>
      </c>
      <c r="D794" s="3">
        <v>58.75</v>
      </c>
      <c r="E794" s="3">
        <v>5.384615384615385</v>
      </c>
      <c r="F794" s="3" t="s">
        <v>64</v>
      </c>
    </row>
    <row r="795" spans="1:6">
      <c r="A795" s="5" t="s">
        <v>395</v>
      </c>
      <c r="B795" s="5" t="s">
        <v>370</v>
      </c>
      <c r="C795" s="5" t="s">
        <v>371</v>
      </c>
      <c r="D795" s="5">
        <v>62.9</v>
      </c>
      <c r="E795" s="5">
        <v>5.33</v>
      </c>
      <c r="F795" s="5">
        <f>1/7</f>
        <v>0.14285714285714285</v>
      </c>
    </row>
    <row r="796" spans="1:6">
      <c r="A796" s="5" t="s">
        <v>168</v>
      </c>
      <c r="B796" s="5" t="s">
        <v>402</v>
      </c>
      <c r="C796" s="5" t="s">
        <v>401</v>
      </c>
      <c r="D796" s="5">
        <v>48.3</v>
      </c>
      <c r="E796" s="5">
        <v>5.31</v>
      </c>
      <c r="F796" s="5">
        <v>0</v>
      </c>
    </row>
    <row r="797" spans="1:6">
      <c r="A797" s="3" t="s">
        <v>496</v>
      </c>
      <c r="B797" s="5" t="s">
        <v>491</v>
      </c>
      <c r="C797" s="5" t="s">
        <v>371</v>
      </c>
      <c r="D797" s="3">
        <v>72</v>
      </c>
      <c r="E797" s="3">
        <v>5.31</v>
      </c>
      <c r="F797" s="3">
        <v>0.3</v>
      </c>
    </row>
    <row r="798" spans="1:6">
      <c r="A798" s="3" t="s">
        <v>743</v>
      </c>
      <c r="B798" s="3" t="s">
        <v>727</v>
      </c>
      <c r="C798" s="3" t="s">
        <v>371</v>
      </c>
      <c r="D798" s="3">
        <v>62.5</v>
      </c>
      <c r="E798" s="3">
        <v>5.3</v>
      </c>
      <c r="F798" s="3">
        <f>3/8</f>
        <v>0.375</v>
      </c>
    </row>
    <row r="799" spans="1:6">
      <c r="A799" s="3" t="s">
        <v>652</v>
      </c>
      <c r="B799" s="3" t="s">
        <v>622</v>
      </c>
      <c r="C799" s="3" t="s">
        <v>116</v>
      </c>
      <c r="D799" s="3">
        <v>57.9</v>
      </c>
      <c r="E799" s="3">
        <v>5.22</v>
      </c>
      <c r="F799" s="3">
        <f>3/7</f>
        <v>0.42857142857142855</v>
      </c>
    </row>
    <row r="800" spans="1:6">
      <c r="A800" s="3" t="s">
        <v>144</v>
      </c>
      <c r="B800" s="3" t="s">
        <v>524</v>
      </c>
      <c r="C800" s="5" t="s">
        <v>517</v>
      </c>
      <c r="D800" s="3">
        <v>37.200000000000003</v>
      </c>
      <c r="E800" s="3">
        <v>5.21</v>
      </c>
      <c r="F800" s="3" t="s">
        <v>64</v>
      </c>
    </row>
    <row r="801" spans="1:6">
      <c r="A801" s="5" t="s">
        <v>217</v>
      </c>
      <c r="B801" s="5" t="s">
        <v>370</v>
      </c>
      <c r="C801" s="5" t="s">
        <v>371</v>
      </c>
      <c r="D801" s="5">
        <v>72.900000000000006</v>
      </c>
      <c r="E801" s="5">
        <v>5.14</v>
      </c>
      <c r="F801" s="5">
        <f>3/7</f>
        <v>0.42857142857142855</v>
      </c>
    </row>
    <row r="802" spans="1:6" s="3" customFormat="1">
      <c r="A802" s="3" t="s">
        <v>498</v>
      </c>
      <c r="B802" s="5" t="s">
        <v>491</v>
      </c>
      <c r="C802" s="5" t="s">
        <v>371</v>
      </c>
      <c r="D802" s="3">
        <v>85.5</v>
      </c>
      <c r="E802" s="3">
        <v>5</v>
      </c>
      <c r="F802" s="3">
        <f>4/11</f>
        <v>0.36363636363636365</v>
      </c>
    </row>
    <row r="803" spans="1:6">
      <c r="A803" s="5" t="s">
        <v>261</v>
      </c>
      <c r="B803" s="5" t="s">
        <v>237</v>
      </c>
      <c r="C803" s="5" t="s">
        <v>157</v>
      </c>
      <c r="D803" s="5">
        <v>39.1</v>
      </c>
      <c r="E803" s="5">
        <v>5</v>
      </c>
      <c r="F803" s="5">
        <v>9.0909090909090912E-2</v>
      </c>
    </row>
    <row r="804" spans="1:6">
      <c r="A804" s="3" t="s">
        <v>707</v>
      </c>
      <c r="B804" s="3" t="s">
        <v>709</v>
      </c>
      <c r="C804" s="3" t="s">
        <v>371</v>
      </c>
      <c r="D804" s="3">
        <v>63.3</v>
      </c>
      <c r="E804" s="3">
        <v>4.71</v>
      </c>
      <c r="F804" s="3" t="s">
        <v>64</v>
      </c>
    </row>
    <row r="805" spans="1:6">
      <c r="A805" s="5" t="s">
        <v>396</v>
      </c>
      <c r="B805" s="5" t="s">
        <v>370</v>
      </c>
      <c r="C805" s="5" t="s">
        <v>371</v>
      </c>
      <c r="D805" s="5">
        <v>46.4</v>
      </c>
      <c r="E805" s="5">
        <v>4.57</v>
      </c>
      <c r="F805" s="5">
        <f>1/7</f>
        <v>0.14285714285714285</v>
      </c>
    </row>
    <row r="806" spans="1:6">
      <c r="A806" s="3" t="s">
        <v>674</v>
      </c>
      <c r="B806" s="3" t="s">
        <v>666</v>
      </c>
      <c r="C806" s="3" t="s">
        <v>83</v>
      </c>
      <c r="D806" s="3">
        <v>50.9</v>
      </c>
      <c r="E806" s="3">
        <v>4.5199999999999996</v>
      </c>
      <c r="F806" s="3">
        <f>2/11</f>
        <v>0.18181818181818182</v>
      </c>
    </row>
    <row r="807" spans="1:6">
      <c r="A807" s="3" t="s">
        <v>682</v>
      </c>
      <c r="B807" s="3" t="s">
        <v>666</v>
      </c>
      <c r="C807" s="3" t="s">
        <v>83</v>
      </c>
      <c r="D807" s="3">
        <v>65.5</v>
      </c>
      <c r="E807" s="3">
        <v>4.5199999999999996</v>
      </c>
      <c r="F807" s="3">
        <f>10/11</f>
        <v>0.90909090909090906</v>
      </c>
    </row>
    <row r="808" spans="1:6">
      <c r="A808" s="3" t="s">
        <v>461</v>
      </c>
      <c r="B808" s="5" t="s">
        <v>462</v>
      </c>
      <c r="C808" s="5" t="s">
        <v>371</v>
      </c>
      <c r="D808" s="3">
        <v>56.9</v>
      </c>
      <c r="E808" s="3">
        <v>4.5199999999999996</v>
      </c>
      <c r="F808" s="3">
        <f>5/8</f>
        <v>0.625</v>
      </c>
    </row>
    <row r="809" spans="1:6">
      <c r="A809" s="5" t="s">
        <v>400</v>
      </c>
      <c r="B809" s="5" t="s">
        <v>370</v>
      </c>
      <c r="C809" s="5" t="s">
        <v>371</v>
      </c>
      <c r="D809" s="5">
        <v>33.6</v>
      </c>
      <c r="E809" s="5">
        <v>4.5</v>
      </c>
      <c r="F809" s="5">
        <f>1/7</f>
        <v>0.14285714285714285</v>
      </c>
    </row>
    <row r="810" spans="1:6">
      <c r="A810" s="5" t="s">
        <v>219</v>
      </c>
      <c r="B810" s="5" t="s">
        <v>200</v>
      </c>
      <c r="C810" s="5" t="s">
        <v>19</v>
      </c>
      <c r="D810" s="5">
        <v>49.4</v>
      </c>
      <c r="E810" s="5">
        <v>4.29</v>
      </c>
      <c r="F810" s="5">
        <f>1/8</f>
        <v>0.125</v>
      </c>
    </row>
    <row r="811" spans="1:6">
      <c r="A811" s="3" t="s">
        <v>557</v>
      </c>
      <c r="B811" s="3" t="s">
        <v>558</v>
      </c>
      <c r="C811" s="3" t="s">
        <v>371</v>
      </c>
      <c r="D811" s="3">
        <v>18</v>
      </c>
      <c r="E811" s="3">
        <v>4.29</v>
      </c>
      <c r="F811" s="3">
        <v>0</v>
      </c>
    </row>
    <row r="812" spans="1:6">
      <c r="A812" s="3" t="s">
        <v>745</v>
      </c>
      <c r="B812" s="3" t="s">
        <v>727</v>
      </c>
      <c r="C812" s="3" t="s">
        <v>371</v>
      </c>
      <c r="D812" s="3">
        <v>36.1</v>
      </c>
      <c r="E812" s="3">
        <v>3.96</v>
      </c>
      <c r="F812" s="3">
        <f>2/9</f>
        <v>0.22222222222222221</v>
      </c>
    </row>
    <row r="813" spans="1:6">
      <c r="A813" s="3" t="s">
        <v>708</v>
      </c>
      <c r="B813" s="3" t="s">
        <v>709</v>
      </c>
      <c r="C813" s="3" t="s">
        <v>371</v>
      </c>
      <c r="D813" s="3">
        <v>55.6</v>
      </c>
      <c r="E813" s="3">
        <v>3.93</v>
      </c>
      <c r="F813" s="3" t="s">
        <v>64</v>
      </c>
    </row>
    <row r="814" spans="1:6">
      <c r="A814" s="3" t="s">
        <v>698</v>
      </c>
      <c r="B814" s="3" t="s">
        <v>687</v>
      </c>
      <c r="C814" s="3" t="s">
        <v>579</v>
      </c>
      <c r="D814" s="3">
        <v>24.4</v>
      </c>
      <c r="E814" s="3">
        <v>3.75</v>
      </c>
      <c r="F814" s="3" t="s">
        <v>64</v>
      </c>
    </row>
    <row r="815" spans="1:6">
      <c r="A815" s="3" t="s">
        <v>510</v>
      </c>
      <c r="B815" s="3" t="s">
        <v>511</v>
      </c>
      <c r="C815" s="5" t="s">
        <v>19</v>
      </c>
      <c r="D815" s="3">
        <v>27.5</v>
      </c>
      <c r="E815" s="3">
        <v>3.53</v>
      </c>
      <c r="F815" s="3">
        <f>2/8</f>
        <v>0.25</v>
      </c>
    </row>
    <row r="816" spans="1:6">
      <c r="A816" s="3" t="s">
        <v>505</v>
      </c>
      <c r="B816" s="5" t="s">
        <v>491</v>
      </c>
      <c r="C816" s="5" t="s">
        <v>371</v>
      </c>
      <c r="D816" s="3">
        <v>42</v>
      </c>
      <c r="E816" s="3">
        <v>3.44</v>
      </c>
      <c r="F816" s="3">
        <v>0.1</v>
      </c>
    </row>
    <row r="817" spans="1:6">
      <c r="A817" s="5" t="s">
        <v>230</v>
      </c>
      <c r="B817" s="5" t="s">
        <v>200</v>
      </c>
      <c r="C817" s="5" t="s">
        <v>19</v>
      </c>
      <c r="D817" s="5">
        <v>21.9</v>
      </c>
      <c r="E817" s="5">
        <v>3.33</v>
      </c>
      <c r="F817" s="5">
        <v>0.5</v>
      </c>
    </row>
    <row r="818" spans="1:6">
      <c r="A818" s="5" t="s">
        <v>399</v>
      </c>
      <c r="B818" s="5" t="s">
        <v>370</v>
      </c>
      <c r="C818" s="5" t="s">
        <v>371</v>
      </c>
      <c r="D818" s="5">
        <v>37</v>
      </c>
      <c r="E818" s="5">
        <v>3.33</v>
      </c>
      <c r="F818" s="5">
        <v>0</v>
      </c>
    </row>
    <row r="819" spans="1:6">
      <c r="A819" s="3" t="s">
        <v>482</v>
      </c>
      <c r="B819" s="5" t="s">
        <v>462</v>
      </c>
      <c r="C819" s="5" t="s">
        <v>371</v>
      </c>
      <c r="D819" s="3">
        <v>39.299999999999997</v>
      </c>
      <c r="E819" s="3">
        <v>3.33</v>
      </c>
      <c r="F819" s="3">
        <v>0</v>
      </c>
    </row>
    <row r="820" spans="1:6">
      <c r="A820" s="3" t="s">
        <v>500</v>
      </c>
      <c r="B820" s="5" t="s">
        <v>491</v>
      </c>
      <c r="C820" s="5" t="s">
        <v>371</v>
      </c>
      <c r="D820" s="3">
        <v>55</v>
      </c>
      <c r="E820" s="3">
        <v>3.33</v>
      </c>
      <c r="F820" s="3">
        <v>0</v>
      </c>
    </row>
    <row r="821" spans="1:6">
      <c r="A821" s="3" t="s">
        <v>501</v>
      </c>
      <c r="B821" s="5" t="s">
        <v>491</v>
      </c>
      <c r="C821" s="5" t="s">
        <v>371</v>
      </c>
      <c r="D821" s="3">
        <v>49.5</v>
      </c>
      <c r="E821" s="3">
        <v>3.16</v>
      </c>
      <c r="F821" s="3">
        <v>0.1</v>
      </c>
    </row>
    <row r="822" spans="1:6">
      <c r="A822" s="3" t="s">
        <v>504</v>
      </c>
      <c r="B822" s="5" t="s">
        <v>491</v>
      </c>
      <c r="C822" s="5" t="s">
        <v>371</v>
      </c>
      <c r="D822" s="3">
        <v>46.5</v>
      </c>
      <c r="E822" s="3">
        <v>2.7</v>
      </c>
      <c r="F822" s="3">
        <v>0</v>
      </c>
    </row>
    <row r="823" spans="1:6">
      <c r="A823" s="3" t="s">
        <v>475</v>
      </c>
      <c r="B823" s="5" t="s">
        <v>462</v>
      </c>
      <c r="C823" s="5" t="s">
        <v>371</v>
      </c>
      <c r="D823" s="3">
        <v>25.7</v>
      </c>
      <c r="E823" s="3">
        <v>2.67</v>
      </c>
      <c r="F823" s="3">
        <v>0</v>
      </c>
    </row>
    <row r="824" spans="1:6">
      <c r="A824" s="5" t="s">
        <v>199</v>
      </c>
      <c r="B824" s="5" t="s">
        <v>174</v>
      </c>
      <c r="C824" s="5" t="s">
        <v>175</v>
      </c>
      <c r="D824" s="5">
        <v>34.299999999999997</v>
      </c>
      <c r="E824" s="5">
        <v>2.5</v>
      </c>
      <c r="F824" s="5" t="s">
        <v>64</v>
      </c>
    </row>
    <row r="825" spans="1:6">
      <c r="A825" s="5" t="s">
        <v>398</v>
      </c>
      <c r="B825" s="5" t="s">
        <v>370</v>
      </c>
      <c r="C825" s="5" t="s">
        <v>371</v>
      </c>
      <c r="D825" s="5">
        <v>41.4</v>
      </c>
      <c r="E825" s="5">
        <v>2.5</v>
      </c>
      <c r="F825" s="5">
        <f>2/7</f>
        <v>0.2857142857142857</v>
      </c>
    </row>
    <row r="826" spans="1:6">
      <c r="A826" s="5" t="s">
        <v>352</v>
      </c>
      <c r="B826" s="5" t="s">
        <v>323</v>
      </c>
      <c r="C826" s="5" t="s">
        <v>19</v>
      </c>
      <c r="D826" s="5">
        <v>39.5</v>
      </c>
      <c r="E826" s="5">
        <v>2.1</v>
      </c>
      <c r="F826" s="5">
        <v>0.2</v>
      </c>
    </row>
    <row r="827" spans="1:6">
      <c r="A827" s="5" t="s">
        <v>36</v>
      </c>
      <c r="B827" s="5" t="s">
        <v>37</v>
      </c>
      <c r="C827" s="5" t="s">
        <v>19</v>
      </c>
      <c r="D827" s="5">
        <v>28.9</v>
      </c>
      <c r="E827" s="5">
        <v>1.82</v>
      </c>
      <c r="F827" s="5">
        <f>4/9</f>
        <v>0.44444444444444442</v>
      </c>
    </row>
    <row r="828" spans="1:6">
      <c r="A828" s="5" t="s">
        <v>353</v>
      </c>
      <c r="B828" s="5" t="s">
        <v>323</v>
      </c>
      <c r="C828" s="5" t="s">
        <v>19</v>
      </c>
      <c r="D828" s="5">
        <v>24.5</v>
      </c>
      <c r="E828" s="5">
        <v>1.7999999999999998</v>
      </c>
      <c r="F828" s="5">
        <v>0.3</v>
      </c>
    </row>
    <row r="829" spans="1:6">
      <c r="A829" s="3" t="s">
        <v>744</v>
      </c>
      <c r="B829" s="3" t="s">
        <v>727</v>
      </c>
      <c r="C829" s="3" t="s">
        <v>371</v>
      </c>
      <c r="D829" s="3">
        <v>28.9</v>
      </c>
      <c r="E829" s="3">
        <v>1.3</v>
      </c>
      <c r="F829" s="3">
        <f>1/9</f>
        <v>0.1111111111111111</v>
      </c>
    </row>
    <row r="830" spans="1:6">
      <c r="A830" s="3" t="s">
        <v>545</v>
      </c>
      <c r="B830" s="3" t="s">
        <v>539</v>
      </c>
      <c r="C830" s="3" t="s">
        <v>539</v>
      </c>
      <c r="D830" s="3">
        <v>20.8</v>
      </c>
      <c r="E830" s="3">
        <v>0.83</v>
      </c>
      <c r="F830" s="3">
        <v>0</v>
      </c>
    </row>
    <row r="831" spans="1:6">
      <c r="A831" s="3" t="s">
        <v>790</v>
      </c>
      <c r="B831" s="3" t="s">
        <v>788</v>
      </c>
      <c r="C831" s="3" t="s">
        <v>579</v>
      </c>
      <c r="D831">
        <v>78.5</v>
      </c>
      <c r="E831">
        <v>6.2</v>
      </c>
      <c r="F831" s="3" t="s">
        <v>64</v>
      </c>
    </row>
    <row r="832" spans="1:6">
      <c r="A832" s="3" t="s">
        <v>798</v>
      </c>
      <c r="B832" s="3" t="s">
        <v>788</v>
      </c>
      <c r="C832" s="3" t="s">
        <v>579</v>
      </c>
      <c r="D832">
        <v>91</v>
      </c>
      <c r="E832">
        <v>8.4313725490196081</v>
      </c>
      <c r="F832" s="3" t="s">
        <v>64</v>
      </c>
    </row>
    <row r="833" spans="1:6">
      <c r="A833" s="3" t="s">
        <v>802</v>
      </c>
      <c r="B833" s="3" t="s">
        <v>788</v>
      </c>
      <c r="C833" s="3" t="s">
        <v>579</v>
      </c>
      <c r="D833">
        <v>97</v>
      </c>
      <c r="E833">
        <v>7.9629629629629628</v>
      </c>
      <c r="F833" s="3" t="s">
        <v>64</v>
      </c>
    </row>
    <row r="834" spans="1:6">
      <c r="A834" s="3" t="s">
        <v>793</v>
      </c>
      <c r="B834" s="3" t="s">
        <v>788</v>
      </c>
      <c r="C834" s="3" t="s">
        <v>579</v>
      </c>
      <c r="D834">
        <v>57</v>
      </c>
      <c r="E834">
        <v>5.9459459459459456</v>
      </c>
      <c r="F834" s="3" t="s">
        <v>64</v>
      </c>
    </row>
    <row r="835" spans="1:6">
      <c r="A835" s="3" t="s">
        <v>810</v>
      </c>
      <c r="B835" s="3" t="s">
        <v>788</v>
      </c>
      <c r="C835" s="3" t="s">
        <v>579</v>
      </c>
      <c r="D835">
        <v>40.5</v>
      </c>
      <c r="E835">
        <v>4</v>
      </c>
      <c r="F835" s="3" t="s">
        <v>64</v>
      </c>
    </row>
    <row r="836" spans="1:6">
      <c r="A836" s="3" t="s">
        <v>789</v>
      </c>
      <c r="B836" s="3" t="s">
        <v>788</v>
      </c>
      <c r="C836" s="3" t="s">
        <v>579</v>
      </c>
      <c r="D836">
        <v>519</v>
      </c>
      <c r="E836">
        <v>22.546583850931675</v>
      </c>
      <c r="F836" s="3" t="s">
        <v>64</v>
      </c>
    </row>
    <row r="837" spans="1:6">
      <c r="A837" s="3" t="s">
        <v>795</v>
      </c>
      <c r="B837" s="3" t="s">
        <v>788</v>
      </c>
      <c r="C837" s="3" t="s">
        <v>579</v>
      </c>
      <c r="D837">
        <v>105.5</v>
      </c>
      <c r="E837">
        <v>8.4745762711864412</v>
      </c>
      <c r="F837" s="3" t="s">
        <v>64</v>
      </c>
    </row>
    <row r="838" spans="1:6">
      <c r="A838" s="3" t="s">
        <v>803</v>
      </c>
      <c r="B838" s="3" t="s">
        <v>788</v>
      </c>
      <c r="C838" s="3" t="s">
        <v>579</v>
      </c>
      <c r="D838">
        <v>75.5</v>
      </c>
      <c r="E838">
        <v>5.4716981132075473</v>
      </c>
      <c r="F838" s="3" t="s">
        <v>64</v>
      </c>
    </row>
    <row r="839" spans="1:6">
      <c r="A839" s="3" t="s">
        <v>809</v>
      </c>
      <c r="B839" s="3" t="s">
        <v>788</v>
      </c>
      <c r="C839" s="3" t="s">
        <v>579</v>
      </c>
      <c r="D839">
        <v>47</v>
      </c>
      <c r="E839">
        <v>4.5454545454545459</v>
      </c>
      <c r="F839" s="3" t="s">
        <v>64</v>
      </c>
    </row>
    <row r="840" spans="1:6">
      <c r="A840" s="3" t="s">
        <v>797</v>
      </c>
      <c r="B840" s="3" t="s">
        <v>788</v>
      </c>
      <c r="C840" s="3" t="s">
        <v>579</v>
      </c>
      <c r="D840">
        <v>150.5</v>
      </c>
      <c r="E840">
        <v>10.526315789473685</v>
      </c>
      <c r="F840" s="3" t="s">
        <v>64</v>
      </c>
    </row>
    <row r="841" spans="1:6">
      <c r="A841" s="3" t="s">
        <v>804</v>
      </c>
      <c r="B841" s="3" t="s">
        <v>788</v>
      </c>
      <c r="C841" s="3" t="s">
        <v>579</v>
      </c>
      <c r="D841">
        <v>82</v>
      </c>
      <c r="E841">
        <v>6.6037735849056602</v>
      </c>
      <c r="F841" s="3" t="s">
        <v>64</v>
      </c>
    </row>
    <row r="842" spans="1:6">
      <c r="A842" s="3" t="s">
        <v>806</v>
      </c>
      <c r="B842" s="3" t="s">
        <v>788</v>
      </c>
      <c r="C842" s="3" t="s">
        <v>579</v>
      </c>
      <c r="D842">
        <v>248</v>
      </c>
      <c r="E842">
        <v>12.946428571428571</v>
      </c>
      <c r="F842" s="3" t="s">
        <v>64</v>
      </c>
    </row>
    <row r="843" spans="1:6">
      <c r="A843" s="3" t="s">
        <v>807</v>
      </c>
      <c r="B843" s="3" t="s">
        <v>788</v>
      </c>
      <c r="C843" s="3" t="s">
        <v>579</v>
      </c>
      <c r="D843">
        <v>116</v>
      </c>
      <c r="E843">
        <v>9.0322580645161299</v>
      </c>
      <c r="F843" s="3" t="s">
        <v>64</v>
      </c>
    </row>
    <row r="844" spans="1:6">
      <c r="A844" s="3" t="s">
        <v>791</v>
      </c>
      <c r="B844" s="3" t="s">
        <v>788</v>
      </c>
      <c r="C844" s="3" t="s">
        <v>579</v>
      </c>
      <c r="D844">
        <v>63</v>
      </c>
      <c r="E844">
        <v>4.1304347826086953</v>
      </c>
      <c r="F844" s="3" t="s">
        <v>64</v>
      </c>
    </row>
    <row r="845" spans="1:6">
      <c r="A845" s="3" t="s">
        <v>792</v>
      </c>
      <c r="B845" s="3" t="s">
        <v>788</v>
      </c>
      <c r="C845" s="3" t="s">
        <v>579</v>
      </c>
      <c r="D845">
        <v>55</v>
      </c>
      <c r="E845">
        <v>4.5</v>
      </c>
      <c r="F845" s="3" t="s">
        <v>64</v>
      </c>
    </row>
    <row r="846" spans="1:6">
      <c r="A846" s="3" t="s">
        <v>808</v>
      </c>
      <c r="B846" s="3" t="s">
        <v>788</v>
      </c>
      <c r="C846" s="3" t="s">
        <v>579</v>
      </c>
      <c r="D846">
        <v>70</v>
      </c>
      <c r="E846">
        <v>4.8979591836734695</v>
      </c>
      <c r="F846" s="3" t="s">
        <v>64</v>
      </c>
    </row>
    <row r="847" spans="1:6">
      <c r="A847" s="3" t="s">
        <v>800</v>
      </c>
      <c r="B847" s="3" t="s">
        <v>788</v>
      </c>
      <c r="C847" s="3" t="s">
        <v>579</v>
      </c>
      <c r="D847">
        <v>21</v>
      </c>
      <c r="E847">
        <v>6.1538461538461542</v>
      </c>
      <c r="F847" s="3" t="s">
        <v>64</v>
      </c>
    </row>
    <row r="848" spans="1:6">
      <c r="A848" s="3" t="s">
        <v>801</v>
      </c>
      <c r="B848" s="3" t="s">
        <v>788</v>
      </c>
      <c r="C848" s="3" t="s">
        <v>579</v>
      </c>
      <c r="D848">
        <v>129.5</v>
      </c>
      <c r="E848">
        <v>10.303030303030303</v>
      </c>
      <c r="F848" s="3" t="s">
        <v>64</v>
      </c>
    </row>
    <row r="849" spans="1:6">
      <c r="A849" s="3" t="s">
        <v>794</v>
      </c>
      <c r="B849" s="3" t="s">
        <v>788</v>
      </c>
      <c r="C849" s="3" t="s">
        <v>579</v>
      </c>
      <c r="D849">
        <v>51.5</v>
      </c>
      <c r="E849">
        <v>5.2777777777777777</v>
      </c>
      <c r="F849" s="3" t="s">
        <v>64</v>
      </c>
    </row>
    <row r="850" spans="1:6">
      <c r="A850" s="3" t="s">
        <v>799</v>
      </c>
      <c r="B850" s="3" t="s">
        <v>788</v>
      </c>
      <c r="C850" s="3" t="s">
        <v>579</v>
      </c>
      <c r="D850">
        <v>99</v>
      </c>
      <c r="E850">
        <v>8.4210526315789469</v>
      </c>
      <c r="F850" s="3" t="s">
        <v>64</v>
      </c>
    </row>
    <row r="851" spans="1:6">
      <c r="A851" s="3" t="s">
        <v>805</v>
      </c>
      <c r="B851" s="3" t="s">
        <v>788</v>
      </c>
      <c r="C851" s="3" t="s">
        <v>579</v>
      </c>
      <c r="D851">
        <v>28</v>
      </c>
      <c r="E851">
        <v>2.5</v>
      </c>
      <c r="F851" s="3" t="s">
        <v>64</v>
      </c>
    </row>
    <row r="852" spans="1:6">
      <c r="A852" s="3" t="s">
        <v>796</v>
      </c>
      <c r="B852" s="3" t="s">
        <v>788</v>
      </c>
      <c r="C852" s="3" t="s">
        <v>579</v>
      </c>
      <c r="D852">
        <v>199</v>
      </c>
      <c r="E852">
        <v>12.553191489361701</v>
      </c>
      <c r="F852" s="3" t="s">
        <v>64</v>
      </c>
    </row>
    <row r="853" spans="1:6">
      <c r="A853" s="3" t="s">
        <v>816</v>
      </c>
      <c r="B853" s="3" t="s">
        <v>815</v>
      </c>
      <c r="C853" s="3" t="s">
        <v>579</v>
      </c>
      <c r="D853">
        <v>505</v>
      </c>
      <c r="E853">
        <v>23.67</v>
      </c>
      <c r="F853" s="3" t="s">
        <v>64</v>
      </c>
    </row>
    <row r="854" spans="1:6">
      <c r="A854" t="s">
        <v>535</v>
      </c>
      <c r="B854" s="3" t="s">
        <v>815</v>
      </c>
      <c r="C854" s="3" t="s">
        <v>579</v>
      </c>
      <c r="D854">
        <v>447.3</v>
      </c>
      <c r="E854">
        <v>23.7</v>
      </c>
      <c r="F854" s="3" t="s">
        <v>64</v>
      </c>
    </row>
    <row r="855" spans="1:6">
      <c r="A855" t="s">
        <v>108</v>
      </c>
      <c r="B855" s="3" t="s">
        <v>815</v>
      </c>
      <c r="C855" s="3" t="s">
        <v>579</v>
      </c>
      <c r="D855">
        <v>378.2</v>
      </c>
      <c r="E855">
        <v>20.81</v>
      </c>
      <c r="F855" s="3" t="s">
        <v>64</v>
      </c>
    </row>
    <row r="856" spans="1:6">
      <c r="A856" t="s">
        <v>534</v>
      </c>
      <c r="B856" s="3" t="s">
        <v>815</v>
      </c>
      <c r="C856" s="3" t="s">
        <v>579</v>
      </c>
      <c r="D856">
        <v>337.3</v>
      </c>
      <c r="E856">
        <v>17.28</v>
      </c>
      <c r="F856" s="3" t="s">
        <v>64</v>
      </c>
    </row>
    <row r="857" spans="1:6">
      <c r="A857" t="s">
        <v>817</v>
      </c>
      <c r="B857" s="3" t="s">
        <v>815</v>
      </c>
      <c r="C857" s="3" t="s">
        <v>579</v>
      </c>
      <c r="D857">
        <v>318.2</v>
      </c>
      <c r="E857">
        <v>18.690000000000001</v>
      </c>
      <c r="F857" s="3" t="s">
        <v>64</v>
      </c>
    </row>
    <row r="858" spans="1:6">
      <c r="A858" t="s">
        <v>818</v>
      </c>
      <c r="B858" s="3" t="s">
        <v>815</v>
      </c>
      <c r="C858" s="3" t="s">
        <v>579</v>
      </c>
      <c r="D858">
        <v>249.1</v>
      </c>
      <c r="E858">
        <v>16.350000000000001</v>
      </c>
      <c r="F858" s="3" t="s">
        <v>64</v>
      </c>
    </row>
    <row r="859" spans="1:6">
      <c r="A859" t="s">
        <v>543</v>
      </c>
      <c r="B859" s="3" t="s">
        <v>815</v>
      </c>
      <c r="C859" s="3" t="s">
        <v>579</v>
      </c>
      <c r="D859">
        <v>246</v>
      </c>
      <c r="E859">
        <v>17.64</v>
      </c>
      <c r="F859" s="3" t="s">
        <v>64</v>
      </c>
    </row>
    <row r="860" spans="1:6">
      <c r="A860" t="s">
        <v>819</v>
      </c>
      <c r="B860" s="3" t="s">
        <v>815</v>
      </c>
      <c r="C860" s="3" t="s">
        <v>579</v>
      </c>
      <c r="D860">
        <v>182.7</v>
      </c>
      <c r="E860">
        <v>13.93</v>
      </c>
      <c r="F860" s="3" t="s">
        <v>64</v>
      </c>
    </row>
    <row r="861" spans="1:6">
      <c r="A861" t="s">
        <v>103</v>
      </c>
      <c r="B861" s="3" t="s">
        <v>815</v>
      </c>
      <c r="C861" s="3" t="s">
        <v>579</v>
      </c>
      <c r="D861">
        <v>90</v>
      </c>
      <c r="E861">
        <v>9.15</v>
      </c>
      <c r="F861" s="3" t="s">
        <v>64</v>
      </c>
    </row>
    <row r="862" spans="1:6">
      <c r="A862" t="s">
        <v>820</v>
      </c>
      <c r="B862" s="3" t="s">
        <v>815</v>
      </c>
      <c r="C862" s="3" t="s">
        <v>579</v>
      </c>
      <c r="D862">
        <v>133.6</v>
      </c>
      <c r="E862">
        <v>10.42</v>
      </c>
      <c r="F862" s="3" t="s">
        <v>64</v>
      </c>
    </row>
    <row r="863" spans="1:6">
      <c r="A863" t="s">
        <v>821</v>
      </c>
      <c r="B863" s="3" t="s">
        <v>815</v>
      </c>
      <c r="C863" s="3" t="s">
        <v>579</v>
      </c>
      <c r="D863">
        <v>113</v>
      </c>
      <c r="E863">
        <v>11.32</v>
      </c>
      <c r="F863" s="3" t="s">
        <v>64</v>
      </c>
    </row>
    <row r="864" spans="1:6">
      <c r="A864" t="s">
        <v>822</v>
      </c>
      <c r="B864" s="3" t="s">
        <v>815</v>
      </c>
      <c r="C864" s="3" t="s">
        <v>579</v>
      </c>
      <c r="D864">
        <v>107</v>
      </c>
      <c r="E864">
        <v>9.81</v>
      </c>
      <c r="F864" s="3" t="s">
        <v>64</v>
      </c>
    </row>
    <row r="865" spans="1:8">
      <c r="A865" t="s">
        <v>113</v>
      </c>
      <c r="B865" s="3" t="s">
        <v>815</v>
      </c>
      <c r="C865" s="3" t="s">
        <v>579</v>
      </c>
      <c r="D865">
        <v>169</v>
      </c>
      <c r="E865">
        <v>10.36</v>
      </c>
      <c r="F865" s="3" t="s">
        <v>64</v>
      </c>
    </row>
    <row r="866" spans="1:8">
      <c r="A866" t="s">
        <v>823</v>
      </c>
      <c r="B866" s="3" t="s">
        <v>815</v>
      </c>
      <c r="C866" s="3" t="s">
        <v>579</v>
      </c>
      <c r="D866">
        <v>138</v>
      </c>
      <c r="E866">
        <v>10.91</v>
      </c>
      <c r="F866" s="3" t="s">
        <v>64</v>
      </c>
    </row>
    <row r="867" spans="1:8">
      <c r="A867" t="s">
        <v>824</v>
      </c>
      <c r="B867" s="3" t="s">
        <v>815</v>
      </c>
      <c r="C867" s="3" t="s">
        <v>579</v>
      </c>
      <c r="D867">
        <v>126</v>
      </c>
      <c r="E867">
        <v>9.09</v>
      </c>
      <c r="F867" s="3" t="s">
        <v>64</v>
      </c>
    </row>
    <row r="868" spans="1:8">
      <c r="A868" t="s">
        <v>825</v>
      </c>
      <c r="B868" s="3" t="s">
        <v>815</v>
      </c>
      <c r="C868" s="3" t="s">
        <v>579</v>
      </c>
      <c r="D868">
        <v>107</v>
      </c>
      <c r="E868">
        <v>8.4499999999999993</v>
      </c>
      <c r="F868" s="3" t="s">
        <v>64</v>
      </c>
    </row>
    <row r="869" spans="1:8">
      <c r="A869" t="s">
        <v>826</v>
      </c>
      <c r="B869" s="3" t="s">
        <v>815</v>
      </c>
      <c r="C869" s="3" t="s">
        <v>579</v>
      </c>
      <c r="D869">
        <v>67</v>
      </c>
      <c r="E869">
        <v>5.58</v>
      </c>
      <c r="F869" s="3" t="s">
        <v>64</v>
      </c>
    </row>
    <row r="870" spans="1:8">
      <c r="A870" t="s">
        <v>827</v>
      </c>
      <c r="B870" s="3" t="s">
        <v>815</v>
      </c>
      <c r="C870" s="3" t="s">
        <v>579</v>
      </c>
      <c r="D870">
        <v>52</v>
      </c>
      <c r="E870">
        <v>4.4400000000000004</v>
      </c>
      <c r="F870" s="3" t="s">
        <v>64</v>
      </c>
    </row>
    <row r="871" spans="1:8">
      <c r="A871" t="s">
        <v>538</v>
      </c>
      <c r="B871" s="3" t="s">
        <v>815</v>
      </c>
      <c r="C871" s="3" t="s">
        <v>579</v>
      </c>
      <c r="D871">
        <v>55</v>
      </c>
      <c r="E871">
        <v>4.47</v>
      </c>
      <c r="F871" s="3" t="s">
        <v>64</v>
      </c>
    </row>
    <row r="872" spans="1:8">
      <c r="A872" t="s">
        <v>828</v>
      </c>
      <c r="B872" s="3" t="s">
        <v>815</v>
      </c>
      <c r="C872" s="3" t="s">
        <v>579</v>
      </c>
      <c r="D872">
        <v>53</v>
      </c>
      <c r="E872">
        <v>6.06</v>
      </c>
      <c r="F872" s="3" t="s">
        <v>64</v>
      </c>
    </row>
    <row r="873" spans="1:8">
      <c r="A873" t="s">
        <v>545</v>
      </c>
      <c r="B873" s="3" t="s">
        <v>815</v>
      </c>
      <c r="C873" s="3" t="s">
        <v>579</v>
      </c>
      <c r="D873">
        <v>43</v>
      </c>
      <c r="E873">
        <v>3.87</v>
      </c>
      <c r="F873" s="3" t="s">
        <v>64</v>
      </c>
    </row>
    <row r="874" spans="1:8">
      <c r="A874" t="s">
        <v>829</v>
      </c>
      <c r="B874" s="3" t="s">
        <v>815</v>
      </c>
      <c r="C874" s="3" t="s">
        <v>579</v>
      </c>
      <c r="D874">
        <v>32</v>
      </c>
      <c r="E874">
        <v>5.24</v>
      </c>
      <c r="F874" s="3" t="s">
        <v>64</v>
      </c>
    </row>
    <row r="875" spans="1:8">
      <c r="A875" t="s">
        <v>830</v>
      </c>
      <c r="B875" s="3" t="s">
        <v>815</v>
      </c>
      <c r="C875" s="3" t="s">
        <v>579</v>
      </c>
      <c r="D875">
        <v>27</v>
      </c>
      <c r="E875">
        <v>3.5</v>
      </c>
      <c r="F875" s="3" t="s">
        <v>64</v>
      </c>
    </row>
    <row r="876" spans="1:8">
      <c r="A876" t="s">
        <v>831</v>
      </c>
      <c r="B876" s="3" t="s">
        <v>815</v>
      </c>
      <c r="C876" s="3" t="s">
        <v>579</v>
      </c>
      <c r="D876">
        <v>22</v>
      </c>
      <c r="E876">
        <v>1.58</v>
      </c>
      <c r="F876" s="3" t="s">
        <v>64</v>
      </c>
    </row>
    <row r="877" spans="1:8">
      <c r="A877" t="s">
        <v>90</v>
      </c>
      <c r="B877" s="3" t="s">
        <v>837</v>
      </c>
      <c r="C877" s="3" t="s">
        <v>371</v>
      </c>
      <c r="D877">
        <v>459</v>
      </c>
      <c r="E877">
        <v>21.57</v>
      </c>
      <c r="F877">
        <v>4.9000000000000004</v>
      </c>
      <c r="H877" s="9"/>
    </row>
    <row r="878" spans="1:8">
      <c r="A878" t="s">
        <v>85</v>
      </c>
      <c r="B878" s="3" t="s">
        <v>837</v>
      </c>
      <c r="C878" s="3" t="s">
        <v>371</v>
      </c>
      <c r="D878">
        <v>405.5</v>
      </c>
      <c r="E878">
        <v>20.62</v>
      </c>
      <c r="F878">
        <v>3.9</v>
      </c>
      <c r="H878" s="9" t="s">
        <v>814</v>
      </c>
    </row>
    <row r="879" spans="1:8">
      <c r="A879" t="s">
        <v>95</v>
      </c>
      <c r="B879" s="3" t="s">
        <v>837</v>
      </c>
      <c r="C879" s="3" t="s">
        <v>371</v>
      </c>
      <c r="D879">
        <v>295</v>
      </c>
      <c r="E879">
        <v>16.18</v>
      </c>
      <c r="F879">
        <v>1.7</v>
      </c>
    </row>
    <row r="880" spans="1:8">
      <c r="A880" t="s">
        <v>832</v>
      </c>
      <c r="B880" s="3" t="s">
        <v>837</v>
      </c>
      <c r="C880" s="3" t="s">
        <v>371</v>
      </c>
      <c r="D880">
        <v>200</v>
      </c>
      <c r="E880">
        <v>12.84</v>
      </c>
      <c r="F880">
        <v>1.2</v>
      </c>
    </row>
    <row r="881" spans="1:6">
      <c r="A881" t="s">
        <v>833</v>
      </c>
      <c r="B881" s="3" t="s">
        <v>837</v>
      </c>
      <c r="C881" s="3" t="s">
        <v>371</v>
      </c>
      <c r="D881">
        <v>180.5</v>
      </c>
      <c r="E881">
        <v>12.68</v>
      </c>
      <c r="F881">
        <v>1.2</v>
      </c>
    </row>
    <row r="882" spans="1:6">
      <c r="A882" t="s">
        <v>89</v>
      </c>
      <c r="B882" s="3" t="s">
        <v>837</v>
      </c>
      <c r="C882" s="3" t="s">
        <v>371</v>
      </c>
      <c r="D882">
        <v>182</v>
      </c>
      <c r="E882">
        <v>12.23</v>
      </c>
      <c r="F882">
        <v>1.3</v>
      </c>
    </row>
    <row r="883" spans="1:6">
      <c r="A883" t="s">
        <v>92</v>
      </c>
      <c r="B883" s="3" t="s">
        <v>837</v>
      </c>
      <c r="C883" s="3" t="s">
        <v>371</v>
      </c>
      <c r="D883">
        <v>137.5</v>
      </c>
      <c r="E883">
        <v>11.41</v>
      </c>
      <c r="F883">
        <v>0.7</v>
      </c>
    </row>
    <row r="884" spans="1:6">
      <c r="A884" t="s">
        <v>94</v>
      </c>
      <c r="B884" s="3" t="s">
        <v>837</v>
      </c>
      <c r="C884" s="3" t="s">
        <v>371</v>
      </c>
      <c r="D884">
        <v>118</v>
      </c>
      <c r="E884">
        <v>10.83</v>
      </c>
      <c r="F884">
        <v>1.1000000000000001</v>
      </c>
    </row>
    <row r="885" spans="1:6">
      <c r="A885" t="s">
        <v>834</v>
      </c>
      <c r="B885" s="3" t="s">
        <v>837</v>
      </c>
      <c r="C885" s="3" t="s">
        <v>371</v>
      </c>
      <c r="D885">
        <v>93.5</v>
      </c>
      <c r="E885">
        <v>8.56</v>
      </c>
      <c r="F885">
        <v>0.8</v>
      </c>
    </row>
    <row r="886" spans="1:6">
      <c r="A886" t="s">
        <v>835</v>
      </c>
      <c r="B886" s="3" t="s">
        <v>837</v>
      </c>
      <c r="C886" s="3" t="s">
        <v>371</v>
      </c>
      <c r="D886">
        <v>84</v>
      </c>
      <c r="E886">
        <v>7.98</v>
      </c>
      <c r="F886">
        <v>0.7</v>
      </c>
    </row>
    <row r="887" spans="1:6">
      <c r="A887" t="s">
        <v>836</v>
      </c>
      <c r="B887" s="3" t="s">
        <v>837</v>
      </c>
      <c r="C887" s="3" t="s">
        <v>371</v>
      </c>
      <c r="D887">
        <v>76</v>
      </c>
      <c r="E887">
        <v>7.67</v>
      </c>
      <c r="F887">
        <v>0.3</v>
      </c>
    </row>
    <row r="888" spans="1:6">
      <c r="A888" t="s">
        <v>246</v>
      </c>
      <c r="B888" s="3" t="s">
        <v>838</v>
      </c>
      <c r="C888" s="3" t="s">
        <v>304</v>
      </c>
      <c r="D888">
        <v>455</v>
      </c>
      <c r="E888">
        <v>21.27</v>
      </c>
      <c r="F888">
        <f>65/11</f>
        <v>5.9090909090909092</v>
      </c>
    </row>
    <row r="889" spans="1:6">
      <c r="A889" t="s">
        <v>548</v>
      </c>
      <c r="B889" s="3" t="s">
        <v>838</v>
      </c>
      <c r="C889" s="3" t="s">
        <v>304</v>
      </c>
      <c r="D889">
        <v>360</v>
      </c>
      <c r="E889">
        <v>21.03</v>
      </c>
      <c r="F889">
        <f>42/11</f>
        <v>3.8181818181818183</v>
      </c>
    </row>
    <row r="890" spans="1:6">
      <c r="A890" t="s">
        <v>839</v>
      </c>
      <c r="B890" s="3" t="s">
        <v>838</v>
      </c>
      <c r="C890" s="3" t="s">
        <v>304</v>
      </c>
      <c r="D890">
        <v>341.4</v>
      </c>
      <c r="E890">
        <v>18.309999999999999</v>
      </c>
      <c r="F890">
        <f>25/11</f>
        <v>2.2727272727272729</v>
      </c>
    </row>
    <row r="891" spans="1:6">
      <c r="A891" t="s">
        <v>332</v>
      </c>
      <c r="B891" s="3" t="s">
        <v>838</v>
      </c>
      <c r="C891" s="3" t="s">
        <v>304</v>
      </c>
      <c r="D891">
        <v>287.7</v>
      </c>
      <c r="E891">
        <v>18.11</v>
      </c>
      <c r="F891">
        <v>2</v>
      </c>
    </row>
    <row r="892" spans="1:6">
      <c r="A892" t="s">
        <v>256</v>
      </c>
      <c r="B892" s="3" t="s">
        <v>838</v>
      </c>
      <c r="C892" s="3" t="s">
        <v>304</v>
      </c>
      <c r="D892">
        <v>263.5</v>
      </c>
      <c r="E892">
        <v>16.79</v>
      </c>
      <c r="F892">
        <v>2.5</v>
      </c>
    </row>
    <row r="893" spans="1:6">
      <c r="A893" t="s">
        <v>547</v>
      </c>
      <c r="B893" s="3" t="s">
        <v>838</v>
      </c>
      <c r="C893" s="3" t="s">
        <v>304</v>
      </c>
      <c r="D893">
        <v>234.5</v>
      </c>
      <c r="E893">
        <v>14.53</v>
      </c>
      <c r="F893">
        <v>1.4</v>
      </c>
    </row>
    <row r="894" spans="1:6">
      <c r="A894" t="s">
        <v>840</v>
      </c>
      <c r="B894" s="3" t="s">
        <v>838</v>
      </c>
      <c r="C894" s="3" t="s">
        <v>304</v>
      </c>
      <c r="D894">
        <v>240.5</v>
      </c>
      <c r="E894">
        <v>14.74</v>
      </c>
      <c r="F894">
        <v>1.1000000000000001</v>
      </c>
    </row>
    <row r="895" spans="1:6">
      <c r="A895" t="s">
        <v>841</v>
      </c>
      <c r="B895" s="3" t="s">
        <v>838</v>
      </c>
      <c r="C895" s="3" t="s">
        <v>304</v>
      </c>
      <c r="D895">
        <v>219</v>
      </c>
      <c r="E895">
        <v>14.77</v>
      </c>
      <c r="F895">
        <v>1.5</v>
      </c>
    </row>
    <row r="896" spans="1:6">
      <c r="A896" t="s">
        <v>342</v>
      </c>
      <c r="B896" s="3" t="s">
        <v>838</v>
      </c>
      <c r="C896" s="3" t="s">
        <v>304</v>
      </c>
      <c r="D896">
        <v>179</v>
      </c>
      <c r="E896">
        <v>13.46</v>
      </c>
      <c r="F896">
        <v>1</v>
      </c>
    </row>
    <row r="897" spans="1:6">
      <c r="A897" t="s">
        <v>549</v>
      </c>
      <c r="B897" s="3" t="s">
        <v>838</v>
      </c>
      <c r="C897" s="3" t="s">
        <v>304</v>
      </c>
      <c r="D897">
        <v>174</v>
      </c>
      <c r="E897">
        <v>13.99</v>
      </c>
      <c r="F897">
        <v>0.6</v>
      </c>
    </row>
    <row r="898" spans="1:6">
      <c r="A898" t="s">
        <v>842</v>
      </c>
      <c r="B898" s="3" t="s">
        <v>838</v>
      </c>
      <c r="C898" s="3" t="s">
        <v>304</v>
      </c>
      <c r="D898">
        <v>159.5</v>
      </c>
      <c r="E898">
        <v>14.46</v>
      </c>
      <c r="F898">
        <v>0.5</v>
      </c>
    </row>
    <row r="899" spans="1:6">
      <c r="A899" t="s">
        <v>843</v>
      </c>
      <c r="B899" s="3" t="s">
        <v>838</v>
      </c>
      <c r="C899" s="3" t="s">
        <v>304</v>
      </c>
      <c r="D899">
        <v>152</v>
      </c>
      <c r="E899">
        <v>10.97</v>
      </c>
      <c r="F899">
        <v>1.1000000000000001</v>
      </c>
    </row>
    <row r="900" spans="1:6">
      <c r="A900" t="s">
        <v>844</v>
      </c>
      <c r="B900" s="3" t="s">
        <v>838</v>
      </c>
      <c r="C900" s="3" t="s">
        <v>304</v>
      </c>
      <c r="D900">
        <v>152.5</v>
      </c>
      <c r="E900">
        <v>13.44</v>
      </c>
      <c r="F900">
        <v>0.6</v>
      </c>
    </row>
    <row r="901" spans="1:6">
      <c r="A901" t="s">
        <v>845</v>
      </c>
      <c r="B901" s="3" t="s">
        <v>838</v>
      </c>
      <c r="C901" s="3" t="s">
        <v>304</v>
      </c>
      <c r="D901">
        <v>133</v>
      </c>
      <c r="E901">
        <v>11.41</v>
      </c>
      <c r="F901">
        <v>0.8</v>
      </c>
    </row>
    <row r="902" spans="1:6">
      <c r="A902" t="s">
        <v>846</v>
      </c>
      <c r="B902" s="3" t="s">
        <v>838</v>
      </c>
      <c r="C902" s="3" t="s">
        <v>304</v>
      </c>
      <c r="D902">
        <v>127.8</v>
      </c>
      <c r="E902">
        <v>12.8</v>
      </c>
      <c r="F902">
        <v>0.7</v>
      </c>
    </row>
    <row r="903" spans="1:6">
      <c r="A903" t="s">
        <v>847</v>
      </c>
      <c r="B903" s="3" t="s">
        <v>838</v>
      </c>
      <c r="C903" s="3" t="s">
        <v>304</v>
      </c>
      <c r="D903">
        <v>106.7</v>
      </c>
      <c r="E903">
        <v>11.82</v>
      </c>
      <c r="F903">
        <v>0.8</v>
      </c>
    </row>
    <row r="904" spans="1:6">
      <c r="A904" t="s">
        <v>848</v>
      </c>
      <c r="B904" s="3" t="s">
        <v>838</v>
      </c>
      <c r="C904" s="3" t="s">
        <v>304</v>
      </c>
      <c r="D904">
        <v>181</v>
      </c>
      <c r="E904">
        <v>13.51</v>
      </c>
      <c r="F904">
        <v>0.6</v>
      </c>
    </row>
    <row r="905" spans="1:6">
      <c r="A905" t="s">
        <v>849</v>
      </c>
      <c r="B905" s="3" t="s">
        <v>838</v>
      </c>
      <c r="C905" s="3" t="s">
        <v>304</v>
      </c>
      <c r="D905">
        <v>95.5</v>
      </c>
      <c r="E905">
        <v>9.59</v>
      </c>
      <c r="F905">
        <v>0.4</v>
      </c>
    </row>
    <row r="906" spans="1:6">
      <c r="A906" t="s">
        <v>850</v>
      </c>
      <c r="B906" s="3" t="s">
        <v>838</v>
      </c>
      <c r="C906" s="3" t="s">
        <v>304</v>
      </c>
      <c r="D906">
        <v>160.5</v>
      </c>
      <c r="E906">
        <v>11.45</v>
      </c>
      <c r="F906">
        <v>1.6</v>
      </c>
    </row>
    <row r="907" spans="1:6">
      <c r="A907" t="s">
        <v>851</v>
      </c>
      <c r="B907" s="3" t="s">
        <v>838</v>
      </c>
      <c r="C907" s="3" t="s">
        <v>304</v>
      </c>
      <c r="D907">
        <v>24</v>
      </c>
      <c r="E907">
        <v>7.06</v>
      </c>
      <c r="F907">
        <v>0.2</v>
      </c>
    </row>
    <row r="908" spans="1:6">
      <c r="A908" t="s">
        <v>667</v>
      </c>
      <c r="B908" s="3" t="s">
        <v>888</v>
      </c>
      <c r="C908" s="3" t="s">
        <v>371</v>
      </c>
      <c r="D908">
        <v>596.70000000000005</v>
      </c>
      <c r="E908">
        <v>24.85</v>
      </c>
      <c r="F908">
        <f>86/9</f>
        <v>9.5555555555555554</v>
      </c>
    </row>
    <row r="909" spans="1:6">
      <c r="A909" t="s">
        <v>853</v>
      </c>
      <c r="B909" s="3" t="s">
        <v>888</v>
      </c>
      <c r="C909" s="3" t="s">
        <v>371</v>
      </c>
      <c r="D909">
        <v>373</v>
      </c>
      <c r="E909">
        <v>20.3</v>
      </c>
      <c r="F909">
        <v>4.8</v>
      </c>
    </row>
    <row r="910" spans="1:6">
      <c r="A910" t="s">
        <v>854</v>
      </c>
      <c r="B910" s="3" t="s">
        <v>888</v>
      </c>
      <c r="C910" s="3" t="s">
        <v>371</v>
      </c>
      <c r="D910">
        <v>476.1</v>
      </c>
      <c r="E910">
        <v>23.12</v>
      </c>
      <c r="F910">
        <f>59/9</f>
        <v>6.5555555555555554</v>
      </c>
    </row>
    <row r="911" spans="1:6">
      <c r="A911" t="s">
        <v>855</v>
      </c>
      <c r="B911" s="3" t="s">
        <v>888</v>
      </c>
      <c r="C911" s="3" t="s">
        <v>371</v>
      </c>
      <c r="D911">
        <v>340.6</v>
      </c>
      <c r="E911">
        <v>19.23</v>
      </c>
      <c r="F911">
        <f>21/9</f>
        <v>2.3333333333333335</v>
      </c>
    </row>
    <row r="912" spans="1:6">
      <c r="A912" t="s">
        <v>240</v>
      </c>
      <c r="B912" s="3" t="s">
        <v>888</v>
      </c>
      <c r="C912" s="3" t="s">
        <v>371</v>
      </c>
      <c r="D912">
        <v>352</v>
      </c>
      <c r="E912">
        <v>20.11</v>
      </c>
      <c r="F912">
        <v>5.2</v>
      </c>
    </row>
    <row r="913" spans="1:6">
      <c r="A913" t="s">
        <v>243</v>
      </c>
      <c r="B913" s="3" t="s">
        <v>888</v>
      </c>
      <c r="C913" s="3" t="s">
        <v>371</v>
      </c>
      <c r="D913">
        <v>340</v>
      </c>
      <c r="E913">
        <v>20.36</v>
      </c>
      <c r="F913">
        <f>36/9</f>
        <v>4</v>
      </c>
    </row>
    <row r="914" spans="1:6">
      <c r="A914" t="s">
        <v>675</v>
      </c>
      <c r="B914" s="3" t="s">
        <v>888</v>
      </c>
      <c r="C914" s="3" t="s">
        <v>371</v>
      </c>
      <c r="D914">
        <v>415.6</v>
      </c>
      <c r="E914">
        <v>20.71</v>
      </c>
      <c r="F914">
        <f>50/9</f>
        <v>5.5555555555555554</v>
      </c>
    </row>
    <row r="915" spans="1:6">
      <c r="A915" t="s">
        <v>251</v>
      </c>
      <c r="B915" s="3" t="s">
        <v>888</v>
      </c>
      <c r="C915" s="3" t="s">
        <v>371</v>
      </c>
      <c r="D915">
        <v>298.3</v>
      </c>
      <c r="E915">
        <v>18.38</v>
      </c>
      <c r="F915">
        <f>30/9</f>
        <v>3.3333333333333335</v>
      </c>
    </row>
    <row r="916" spans="1:6">
      <c r="A916" t="s">
        <v>856</v>
      </c>
      <c r="B916" s="3" t="s">
        <v>888</v>
      </c>
      <c r="C916" s="3" t="s">
        <v>371</v>
      </c>
      <c r="D916">
        <v>265.60000000000002</v>
      </c>
      <c r="E916">
        <v>14.62</v>
      </c>
      <c r="F916">
        <f>25/9</f>
        <v>2.7777777777777777</v>
      </c>
    </row>
    <row r="917" spans="1:6">
      <c r="A917" t="s">
        <v>671</v>
      </c>
      <c r="B917" s="3" t="s">
        <v>888</v>
      </c>
      <c r="C917" s="3" t="s">
        <v>371</v>
      </c>
      <c r="D917">
        <v>288.3</v>
      </c>
      <c r="E917">
        <v>16.350000000000001</v>
      </c>
      <c r="F917">
        <f>22/9</f>
        <v>2.4444444444444446</v>
      </c>
    </row>
    <row r="918" spans="1:6">
      <c r="A918" t="s">
        <v>249</v>
      </c>
      <c r="B918" s="3" t="s">
        <v>888</v>
      </c>
      <c r="C918" s="3" t="s">
        <v>371</v>
      </c>
      <c r="D918">
        <v>253.9</v>
      </c>
      <c r="E918">
        <v>15.2</v>
      </c>
      <c r="F918">
        <v>2</v>
      </c>
    </row>
    <row r="919" spans="1:6">
      <c r="A919" t="s">
        <v>857</v>
      </c>
      <c r="B919" s="3" t="s">
        <v>888</v>
      </c>
      <c r="C919" s="3" t="s">
        <v>371</v>
      </c>
      <c r="D919">
        <v>269.39999999999998</v>
      </c>
      <c r="E919">
        <v>16.62</v>
      </c>
      <c r="F919">
        <f>21/9</f>
        <v>2.3333333333333335</v>
      </c>
    </row>
    <row r="920" spans="1:6">
      <c r="A920" t="s">
        <v>858</v>
      </c>
      <c r="B920" s="3" t="s">
        <v>888</v>
      </c>
      <c r="C920" s="3" t="s">
        <v>371</v>
      </c>
      <c r="D920">
        <v>314.39999999999998</v>
      </c>
      <c r="E920">
        <v>17.22</v>
      </c>
      <c r="F920">
        <f>30/9</f>
        <v>3.3333333333333335</v>
      </c>
    </row>
    <row r="921" spans="1:6">
      <c r="A921" t="s">
        <v>859</v>
      </c>
      <c r="B921" s="3" t="s">
        <v>888</v>
      </c>
      <c r="C921" s="3" t="s">
        <v>371</v>
      </c>
      <c r="D921">
        <v>276.7</v>
      </c>
      <c r="E921">
        <v>16.670000000000002</v>
      </c>
      <c r="F921">
        <f>28/9</f>
        <v>3.1111111111111112</v>
      </c>
    </row>
    <row r="922" spans="1:6">
      <c r="A922" t="s">
        <v>860</v>
      </c>
      <c r="B922" s="3" t="s">
        <v>888</v>
      </c>
      <c r="C922" s="3" t="s">
        <v>371</v>
      </c>
      <c r="D922">
        <v>267.2</v>
      </c>
      <c r="E922">
        <v>15.64</v>
      </c>
      <c r="F922">
        <f>19/9</f>
        <v>2.1111111111111112</v>
      </c>
    </row>
    <row r="923" spans="1:6">
      <c r="A923" t="s">
        <v>861</v>
      </c>
      <c r="B923" s="3" t="s">
        <v>888</v>
      </c>
      <c r="C923" s="3" t="s">
        <v>371</v>
      </c>
      <c r="D923">
        <v>190.6</v>
      </c>
      <c r="E923">
        <v>12.9</v>
      </c>
      <c r="F923">
        <f>17/9</f>
        <v>1.8888888888888888</v>
      </c>
    </row>
    <row r="924" spans="1:6">
      <c r="A924" t="s">
        <v>862</v>
      </c>
      <c r="B924" s="3" t="s">
        <v>888</v>
      </c>
      <c r="C924" s="3" t="s">
        <v>371</v>
      </c>
      <c r="D924">
        <v>188.9</v>
      </c>
      <c r="E924">
        <v>13.65</v>
      </c>
      <c r="F924">
        <f>13/9</f>
        <v>1.4444444444444444</v>
      </c>
    </row>
    <row r="925" spans="1:6">
      <c r="A925" t="s">
        <v>248</v>
      </c>
      <c r="B925" s="3" t="s">
        <v>888</v>
      </c>
      <c r="C925" s="3" t="s">
        <v>371</v>
      </c>
      <c r="D925">
        <v>183.3</v>
      </c>
      <c r="E925">
        <v>12.32</v>
      </c>
      <c r="F925">
        <f>10/9</f>
        <v>1.1111111111111112</v>
      </c>
    </row>
    <row r="926" spans="1:6">
      <c r="A926" t="s">
        <v>864</v>
      </c>
      <c r="B926" s="3" t="s">
        <v>863</v>
      </c>
      <c r="C926" s="3" t="s">
        <v>371</v>
      </c>
      <c r="D926">
        <v>466.7</v>
      </c>
      <c r="E926">
        <v>19.07</v>
      </c>
      <c r="F926">
        <f>48/9</f>
        <v>5.333333333333333</v>
      </c>
    </row>
    <row r="927" spans="1:6">
      <c r="A927" t="s">
        <v>865</v>
      </c>
      <c r="B927" s="3" t="s">
        <v>863</v>
      </c>
      <c r="C927" s="3" t="s">
        <v>371</v>
      </c>
      <c r="D927">
        <v>265</v>
      </c>
      <c r="E927">
        <v>12.86</v>
      </c>
      <c r="F927">
        <f>11/9</f>
        <v>1.2222222222222223</v>
      </c>
    </row>
    <row r="928" spans="1:6">
      <c r="A928" t="s">
        <v>866</v>
      </c>
      <c r="B928" s="3" t="s">
        <v>863</v>
      </c>
      <c r="C928" s="3" t="s">
        <v>371</v>
      </c>
      <c r="D928">
        <v>200.6</v>
      </c>
      <c r="E928">
        <v>9.44</v>
      </c>
      <c r="F928">
        <f>14/9</f>
        <v>1.5555555555555556</v>
      </c>
    </row>
    <row r="929" spans="1:6">
      <c r="A929" t="s">
        <v>867</v>
      </c>
      <c r="B929" s="3" t="s">
        <v>863</v>
      </c>
      <c r="C929" s="3" t="s">
        <v>371</v>
      </c>
      <c r="D929">
        <v>183.3</v>
      </c>
      <c r="E929">
        <v>9.0399999999999991</v>
      </c>
      <c r="F929">
        <f>2/9</f>
        <v>0.22222222222222221</v>
      </c>
    </row>
    <row r="930" spans="1:6">
      <c r="A930" t="s">
        <v>868</v>
      </c>
      <c r="B930" s="3" t="s">
        <v>863</v>
      </c>
      <c r="C930" s="3" t="s">
        <v>371</v>
      </c>
      <c r="D930">
        <v>213.3</v>
      </c>
      <c r="E930">
        <v>10.51</v>
      </c>
      <c r="F930">
        <f>10/9</f>
        <v>1.1111111111111112</v>
      </c>
    </row>
    <row r="931" spans="1:6">
      <c r="A931" t="s">
        <v>869</v>
      </c>
      <c r="B931" s="3" t="s">
        <v>863</v>
      </c>
      <c r="C931" s="3" t="s">
        <v>371</v>
      </c>
      <c r="D931">
        <v>259.39999999999998</v>
      </c>
      <c r="E931">
        <v>12.76</v>
      </c>
      <c r="F931">
        <f>12/9</f>
        <v>1.3333333333333333</v>
      </c>
    </row>
    <row r="932" spans="1:6">
      <c r="A932" t="s">
        <v>870</v>
      </c>
      <c r="B932" s="3" t="s">
        <v>863</v>
      </c>
      <c r="C932" s="3" t="s">
        <v>371</v>
      </c>
      <c r="D932">
        <v>192.8</v>
      </c>
      <c r="E932">
        <v>10.15</v>
      </c>
      <c r="F932">
        <f>10/9</f>
        <v>1.1111111111111112</v>
      </c>
    </row>
    <row r="933" spans="1:6">
      <c r="A933" t="s">
        <v>871</v>
      </c>
      <c r="B933" s="3" t="s">
        <v>863</v>
      </c>
      <c r="C933" s="3" t="s">
        <v>371</v>
      </c>
      <c r="D933">
        <v>179.4</v>
      </c>
      <c r="E933">
        <v>8.59</v>
      </c>
      <c r="F933">
        <f>11/9</f>
        <v>1.2222222222222223</v>
      </c>
    </row>
    <row r="934" spans="1:6">
      <c r="A934" t="s">
        <v>872</v>
      </c>
      <c r="B934" s="3" t="s">
        <v>863</v>
      </c>
      <c r="C934" s="3" t="s">
        <v>371</v>
      </c>
      <c r="D934">
        <v>206.9</v>
      </c>
      <c r="E934">
        <v>9.26</v>
      </c>
      <c r="F934">
        <f>4/8</f>
        <v>0.5</v>
      </c>
    </row>
    <row r="935" spans="1:6">
      <c r="A935" t="s">
        <v>873</v>
      </c>
      <c r="B935" s="3" t="s">
        <v>863</v>
      </c>
      <c r="C935" s="3" t="s">
        <v>371</v>
      </c>
      <c r="D935">
        <v>159.4</v>
      </c>
      <c r="E935">
        <v>8.77</v>
      </c>
      <c r="F935" s="3">
        <f>4/8</f>
        <v>0.5</v>
      </c>
    </row>
    <row r="936" spans="1:6">
      <c r="A936" t="s">
        <v>874</v>
      </c>
      <c r="B936" s="3" t="s">
        <v>863</v>
      </c>
      <c r="C936" s="3" t="s">
        <v>371</v>
      </c>
      <c r="D936">
        <v>190.6</v>
      </c>
      <c r="E936">
        <v>8.9</v>
      </c>
      <c r="F936" s="3">
        <f>4/8</f>
        <v>0.5</v>
      </c>
    </row>
    <row r="937" spans="1:6">
      <c r="A937" t="s">
        <v>875</v>
      </c>
      <c r="B937" s="3" t="s">
        <v>863</v>
      </c>
      <c r="C937" s="3" t="s">
        <v>371</v>
      </c>
      <c r="D937">
        <v>112.5</v>
      </c>
      <c r="E937">
        <v>5.2</v>
      </c>
      <c r="F937" s="3">
        <f>4/8</f>
        <v>0.5</v>
      </c>
    </row>
    <row r="938" spans="1:6">
      <c r="A938" t="s">
        <v>876</v>
      </c>
      <c r="B938" s="3" t="s">
        <v>863</v>
      </c>
      <c r="C938" s="3" t="s">
        <v>371</v>
      </c>
      <c r="D938">
        <v>198.1</v>
      </c>
      <c r="E938">
        <v>8.68</v>
      </c>
      <c r="F938">
        <f>11/8</f>
        <v>1.375</v>
      </c>
    </row>
    <row r="939" spans="1:6">
      <c r="A939" t="s">
        <v>877</v>
      </c>
      <c r="B939" s="3" t="s">
        <v>863</v>
      </c>
      <c r="C939" s="3" t="s">
        <v>371</v>
      </c>
      <c r="D939">
        <v>140</v>
      </c>
      <c r="E939">
        <v>7.14</v>
      </c>
      <c r="F939">
        <f>9/8</f>
        <v>1.125</v>
      </c>
    </row>
    <row r="940" spans="1:6">
      <c r="A940" t="s">
        <v>878</v>
      </c>
      <c r="B940" s="3" t="s">
        <v>863</v>
      </c>
      <c r="C940" s="3" t="s">
        <v>371</v>
      </c>
      <c r="D940">
        <v>143.80000000000001</v>
      </c>
      <c r="E940">
        <v>8.67</v>
      </c>
      <c r="F940">
        <f>2/8</f>
        <v>0.25</v>
      </c>
    </row>
    <row r="941" spans="1:6">
      <c r="A941" t="s">
        <v>879</v>
      </c>
      <c r="B941" s="3" t="s">
        <v>863</v>
      </c>
      <c r="C941" s="3" t="s">
        <v>371</v>
      </c>
      <c r="D941">
        <v>128.80000000000001</v>
      </c>
      <c r="E941">
        <v>7.4</v>
      </c>
      <c r="F941">
        <f>3/8</f>
        <v>0.375</v>
      </c>
    </row>
    <row r="942" spans="1:6">
      <c r="A942" t="s">
        <v>880</v>
      </c>
      <c r="B942" s="3" t="s">
        <v>863</v>
      </c>
      <c r="C942" s="3" t="s">
        <v>371</v>
      </c>
      <c r="D942">
        <v>176.9</v>
      </c>
      <c r="E942">
        <v>9.14</v>
      </c>
      <c r="F942">
        <v>1.5</v>
      </c>
    </row>
    <row r="943" spans="1:6">
      <c r="A943" t="s">
        <v>881</v>
      </c>
      <c r="B943" s="3" t="s">
        <v>863</v>
      </c>
      <c r="C943" s="3" t="s">
        <v>371</v>
      </c>
      <c r="D943">
        <v>128.80000000000001</v>
      </c>
      <c r="E943">
        <v>7.35</v>
      </c>
      <c r="F943">
        <f>2/8</f>
        <v>0.25</v>
      </c>
    </row>
    <row r="944" spans="1:6">
      <c r="A944" t="s">
        <v>882</v>
      </c>
      <c r="B944" s="3" t="s">
        <v>863</v>
      </c>
      <c r="C944" s="3" t="s">
        <v>371</v>
      </c>
      <c r="D944">
        <v>111.2</v>
      </c>
      <c r="E944">
        <v>6.98</v>
      </c>
      <c r="F944">
        <v>0</v>
      </c>
    </row>
    <row r="945" spans="1:8">
      <c r="A945" t="s">
        <v>883</v>
      </c>
      <c r="B945" s="3" t="s">
        <v>863</v>
      </c>
      <c r="C945" s="3" t="s">
        <v>371</v>
      </c>
      <c r="D945">
        <v>78.099999999999994</v>
      </c>
      <c r="E945">
        <v>3.66</v>
      </c>
      <c r="F945">
        <f>1/8</f>
        <v>0.125</v>
      </c>
    </row>
    <row r="946" spans="1:8">
      <c r="A946" t="s">
        <v>884</v>
      </c>
      <c r="B946" s="3" t="s">
        <v>863</v>
      </c>
      <c r="C946" s="3" t="s">
        <v>371</v>
      </c>
      <c r="D946">
        <v>143.1</v>
      </c>
      <c r="E946">
        <v>8.08</v>
      </c>
      <c r="F946">
        <f>11/8</f>
        <v>1.375</v>
      </c>
    </row>
    <row r="947" spans="1:8">
      <c r="A947" t="s">
        <v>885</v>
      </c>
      <c r="B947" s="3" t="s">
        <v>863</v>
      </c>
      <c r="C947" s="3" t="s">
        <v>371</v>
      </c>
      <c r="D947">
        <v>106.9</v>
      </c>
      <c r="E947">
        <v>6.43</v>
      </c>
      <c r="F947">
        <f>5/8</f>
        <v>0.625</v>
      </c>
    </row>
    <row r="948" spans="1:8">
      <c r="A948" t="s">
        <v>886</v>
      </c>
      <c r="B948" s="3" t="s">
        <v>863</v>
      </c>
      <c r="C948" s="3" t="s">
        <v>371</v>
      </c>
      <c r="D948">
        <v>81.2</v>
      </c>
      <c r="E948">
        <v>2.33</v>
      </c>
      <c r="F948">
        <v>0.5</v>
      </c>
    </row>
    <row r="949" spans="1:8">
      <c r="A949" t="s">
        <v>887</v>
      </c>
      <c r="B949" s="3" t="s">
        <v>863</v>
      </c>
      <c r="C949" s="3" t="s">
        <v>371</v>
      </c>
      <c r="D949">
        <v>91.2</v>
      </c>
      <c r="E949">
        <v>8.75</v>
      </c>
      <c r="F949">
        <f>2/8</f>
        <v>0.25</v>
      </c>
    </row>
    <row r="950" spans="1:8">
      <c r="A950" t="s">
        <v>890</v>
      </c>
      <c r="B950" s="3" t="s">
        <v>889</v>
      </c>
      <c r="C950" s="3" t="s">
        <v>371</v>
      </c>
      <c r="D950">
        <v>367.5</v>
      </c>
      <c r="E950">
        <v>17.18</v>
      </c>
      <c r="F950">
        <f>27/8</f>
        <v>3.375</v>
      </c>
    </row>
    <row r="951" spans="1:8">
      <c r="A951" t="s">
        <v>670</v>
      </c>
      <c r="B951" s="3" t="s">
        <v>889</v>
      </c>
      <c r="C951" s="3" t="s">
        <v>371</v>
      </c>
      <c r="D951">
        <v>362.5</v>
      </c>
      <c r="E951">
        <v>16.920000000000002</v>
      </c>
      <c r="F951">
        <v>2.5</v>
      </c>
    </row>
    <row r="952" spans="1:8">
      <c r="A952" t="s">
        <v>676</v>
      </c>
      <c r="B952" s="3" t="s">
        <v>889</v>
      </c>
      <c r="C952" s="3" t="s">
        <v>371</v>
      </c>
      <c r="D952">
        <v>339.4</v>
      </c>
      <c r="E952">
        <v>15.44</v>
      </c>
      <c r="F952">
        <v>2.625</v>
      </c>
      <c r="H952" s="3"/>
    </row>
    <row r="953" spans="1:8">
      <c r="A953" t="s">
        <v>891</v>
      </c>
      <c r="B953" s="3" t="s">
        <v>889</v>
      </c>
      <c r="C953" s="3" t="s">
        <v>371</v>
      </c>
      <c r="D953">
        <v>319.39999999999998</v>
      </c>
      <c r="E953">
        <v>17.12</v>
      </c>
      <c r="F953">
        <v>3.125</v>
      </c>
      <c r="H953" s="3"/>
    </row>
    <row r="954" spans="1:8">
      <c r="A954" t="s">
        <v>892</v>
      </c>
      <c r="B954" s="3" t="s">
        <v>889</v>
      </c>
      <c r="C954" s="3" t="s">
        <v>371</v>
      </c>
      <c r="D954">
        <v>308.10000000000002</v>
      </c>
      <c r="E954">
        <v>14.47</v>
      </c>
      <c r="F954">
        <v>1.875</v>
      </c>
      <c r="H954" s="3"/>
    </row>
    <row r="955" spans="1:8">
      <c r="A955" t="s">
        <v>893</v>
      </c>
      <c r="B955" s="3" t="s">
        <v>889</v>
      </c>
      <c r="C955" s="3" t="s">
        <v>371</v>
      </c>
      <c r="D955">
        <v>305.60000000000002</v>
      </c>
      <c r="E955">
        <v>15.07</v>
      </c>
      <c r="F955">
        <v>2.125</v>
      </c>
      <c r="H955" s="3"/>
    </row>
    <row r="956" spans="1:8">
      <c r="A956" t="s">
        <v>894</v>
      </c>
      <c r="B956" s="3" t="s">
        <v>889</v>
      </c>
      <c r="C956" s="3" t="s">
        <v>371</v>
      </c>
      <c r="D956">
        <v>279.39999999999998</v>
      </c>
      <c r="E956">
        <v>14.67</v>
      </c>
      <c r="F956">
        <v>1.5</v>
      </c>
      <c r="H956" s="3"/>
    </row>
    <row r="957" spans="1:8">
      <c r="A957" t="s">
        <v>258</v>
      </c>
      <c r="B957" s="3" t="s">
        <v>889</v>
      </c>
      <c r="C957" s="3" t="s">
        <v>371</v>
      </c>
      <c r="D957">
        <v>273.10000000000002</v>
      </c>
      <c r="E957">
        <v>14.19</v>
      </c>
      <c r="F957">
        <v>2.875</v>
      </c>
      <c r="H957" s="3"/>
    </row>
    <row r="958" spans="1:8">
      <c r="A958" t="s">
        <v>895</v>
      </c>
      <c r="B958" s="3" t="s">
        <v>889</v>
      </c>
      <c r="C958" s="3" t="s">
        <v>371</v>
      </c>
      <c r="D958">
        <v>257.5</v>
      </c>
      <c r="E958">
        <v>13.78</v>
      </c>
      <c r="F958">
        <v>1.25</v>
      </c>
      <c r="H958" s="3"/>
    </row>
    <row r="959" spans="1:8">
      <c r="A959" t="s">
        <v>896</v>
      </c>
      <c r="B959" s="3" t="s">
        <v>889</v>
      </c>
      <c r="C959" s="3" t="s">
        <v>371</v>
      </c>
      <c r="D959">
        <v>253.8</v>
      </c>
      <c r="E959">
        <v>14.92</v>
      </c>
      <c r="F959">
        <v>1.5</v>
      </c>
      <c r="H959" s="3"/>
    </row>
    <row r="960" spans="1:8">
      <c r="A960" t="s">
        <v>897</v>
      </c>
      <c r="B960" s="3" t="s">
        <v>889</v>
      </c>
      <c r="C960" s="3" t="s">
        <v>371</v>
      </c>
      <c r="D960">
        <v>232.5</v>
      </c>
      <c r="E960">
        <v>10.95</v>
      </c>
      <c r="F960">
        <v>1.25</v>
      </c>
      <c r="H960" s="3"/>
    </row>
    <row r="961" spans="1:8">
      <c r="A961" t="s">
        <v>898</v>
      </c>
      <c r="B961" s="3" t="s">
        <v>889</v>
      </c>
      <c r="C961" s="3" t="s">
        <v>371</v>
      </c>
      <c r="D961">
        <v>231.2</v>
      </c>
      <c r="E961">
        <v>13.52</v>
      </c>
      <c r="F961">
        <v>1.75</v>
      </c>
      <c r="H961" s="3"/>
    </row>
    <row r="962" spans="1:8">
      <c r="A962" t="s">
        <v>899</v>
      </c>
      <c r="B962" s="3" t="s">
        <v>889</v>
      </c>
      <c r="C962" s="3" t="s">
        <v>371</v>
      </c>
      <c r="D962">
        <v>328.8</v>
      </c>
      <c r="E962">
        <v>16.170000000000002</v>
      </c>
      <c r="F962">
        <v>3.5</v>
      </c>
      <c r="H962" s="3"/>
    </row>
    <row r="963" spans="1:8">
      <c r="A963" t="s">
        <v>900</v>
      </c>
      <c r="B963" s="3" t="s">
        <v>889</v>
      </c>
      <c r="C963" s="3" t="s">
        <v>371</v>
      </c>
      <c r="D963">
        <v>270.60000000000002</v>
      </c>
      <c r="E963">
        <v>12.96</v>
      </c>
      <c r="F963">
        <v>2.125</v>
      </c>
      <c r="H963" s="3"/>
    </row>
    <row r="964" spans="1:8">
      <c r="A964" t="s">
        <v>255</v>
      </c>
      <c r="B964" s="3" t="s">
        <v>889</v>
      </c>
      <c r="C964" s="3" t="s">
        <v>371</v>
      </c>
      <c r="D964">
        <v>255</v>
      </c>
      <c r="E964">
        <v>12.99</v>
      </c>
      <c r="F964">
        <v>1.75</v>
      </c>
      <c r="H964" s="3"/>
    </row>
    <row r="965" spans="1:8">
      <c r="A965" t="s">
        <v>901</v>
      </c>
      <c r="B965" s="3" t="s">
        <v>889</v>
      </c>
      <c r="C965" s="3" t="s">
        <v>371</v>
      </c>
      <c r="D965">
        <v>250</v>
      </c>
      <c r="E965">
        <v>12.05</v>
      </c>
      <c r="F965">
        <v>1.375</v>
      </c>
      <c r="H965" s="3"/>
    </row>
    <row r="966" spans="1:8">
      <c r="A966" t="s">
        <v>902</v>
      </c>
      <c r="B966" s="3" t="s">
        <v>889</v>
      </c>
      <c r="C966" s="3" t="s">
        <v>371</v>
      </c>
      <c r="D966">
        <v>230</v>
      </c>
      <c r="E966">
        <v>12.13</v>
      </c>
      <c r="F966">
        <v>1.5</v>
      </c>
      <c r="H966" s="3"/>
    </row>
    <row r="967" spans="1:8">
      <c r="A967" t="s">
        <v>903</v>
      </c>
      <c r="B967" s="3" t="s">
        <v>889</v>
      </c>
      <c r="C967" s="3" t="s">
        <v>371</v>
      </c>
      <c r="D967">
        <v>226.2</v>
      </c>
      <c r="E967">
        <v>12.54</v>
      </c>
      <c r="F967">
        <v>1</v>
      </c>
      <c r="H967" s="3"/>
    </row>
    <row r="968" spans="1:8">
      <c r="A968" t="s">
        <v>904</v>
      </c>
      <c r="B968" s="3" t="s">
        <v>889</v>
      </c>
      <c r="C968" s="3" t="s">
        <v>371</v>
      </c>
      <c r="D968">
        <v>224.4</v>
      </c>
      <c r="E968">
        <v>11.33</v>
      </c>
      <c r="F968">
        <v>1.875</v>
      </c>
      <c r="H968" s="3"/>
    </row>
    <row r="969" spans="1:8">
      <c r="A969" t="s">
        <v>905</v>
      </c>
      <c r="B969" s="3" t="s">
        <v>889</v>
      </c>
      <c r="C969" s="3" t="s">
        <v>371</v>
      </c>
      <c r="D969">
        <v>217.5</v>
      </c>
      <c r="E969">
        <v>12.21</v>
      </c>
      <c r="F969">
        <v>1</v>
      </c>
      <c r="H969" s="3"/>
    </row>
    <row r="970" spans="1:8">
      <c r="A970" t="s">
        <v>906</v>
      </c>
      <c r="B970" s="3" t="s">
        <v>889</v>
      </c>
      <c r="C970" s="3" t="s">
        <v>371</v>
      </c>
      <c r="D970">
        <v>215.6</v>
      </c>
      <c r="E970">
        <v>10.41</v>
      </c>
      <c r="F970">
        <v>1.125</v>
      </c>
      <c r="H970" s="3"/>
    </row>
    <row r="971" spans="1:8">
      <c r="A971" t="s">
        <v>907</v>
      </c>
      <c r="B971" s="3" t="s">
        <v>889</v>
      </c>
      <c r="C971" s="3" t="s">
        <v>371</v>
      </c>
      <c r="D971">
        <v>193.1</v>
      </c>
      <c r="E971">
        <v>11.02</v>
      </c>
      <c r="F971">
        <v>0.375</v>
      </c>
      <c r="H971" s="3"/>
    </row>
    <row r="972" spans="1:8">
      <c r="A972" t="s">
        <v>908</v>
      </c>
      <c r="B972" s="3" t="s">
        <v>889</v>
      </c>
      <c r="C972" s="3" t="s">
        <v>371</v>
      </c>
      <c r="D972">
        <v>186.2</v>
      </c>
      <c r="E972">
        <v>8.6199999999999992</v>
      </c>
      <c r="F972">
        <v>1.125</v>
      </c>
      <c r="H972" s="3"/>
    </row>
    <row r="973" spans="1:8">
      <c r="A973" t="s">
        <v>909</v>
      </c>
      <c r="B973" s="3" t="s">
        <v>889</v>
      </c>
      <c r="C973" s="3" t="s">
        <v>371</v>
      </c>
      <c r="D973">
        <v>175.6</v>
      </c>
      <c r="E973">
        <v>10.61</v>
      </c>
      <c r="F973">
        <v>0.25</v>
      </c>
      <c r="H973" s="3"/>
    </row>
    <row r="974" spans="1:8">
      <c r="A974" t="s">
        <v>910</v>
      </c>
      <c r="B974" s="3" t="s">
        <v>889</v>
      </c>
      <c r="C974" s="3" t="s">
        <v>371</v>
      </c>
      <c r="D974">
        <v>167.5</v>
      </c>
      <c r="E974">
        <v>8.2799999999999994</v>
      </c>
      <c r="F974">
        <v>0.875</v>
      </c>
      <c r="H974" s="3"/>
    </row>
    <row r="975" spans="1:8">
      <c r="A975" t="s">
        <v>911</v>
      </c>
      <c r="B975" s="3" t="s">
        <v>889</v>
      </c>
      <c r="C975" s="3" t="s">
        <v>371</v>
      </c>
      <c r="D975">
        <v>137.5</v>
      </c>
      <c r="E975">
        <v>7</v>
      </c>
      <c r="F975">
        <v>0.375</v>
      </c>
      <c r="H975" s="3"/>
    </row>
    <row r="976" spans="1:8">
      <c r="A976" t="s">
        <v>912</v>
      </c>
      <c r="B976" s="3" t="s">
        <v>889</v>
      </c>
      <c r="C976" s="3" t="s">
        <v>371</v>
      </c>
      <c r="D976">
        <v>238.8</v>
      </c>
      <c r="E976">
        <v>12.39</v>
      </c>
      <c r="F976">
        <v>2.125</v>
      </c>
      <c r="H976" s="3"/>
    </row>
    <row r="977" spans="1:8">
      <c r="A977" t="s">
        <v>681</v>
      </c>
      <c r="B977" s="3" t="s">
        <v>889</v>
      </c>
      <c r="C977" s="3" t="s">
        <v>371</v>
      </c>
      <c r="D977">
        <v>234.4</v>
      </c>
      <c r="E977">
        <v>4.8</v>
      </c>
      <c r="F977">
        <v>1.875</v>
      </c>
      <c r="H977" s="3"/>
    </row>
    <row r="978" spans="1:8">
      <c r="A978" t="s">
        <v>913</v>
      </c>
      <c r="B978" s="3" t="s">
        <v>889</v>
      </c>
      <c r="C978" s="3" t="s">
        <v>371</v>
      </c>
      <c r="D978">
        <v>214.4</v>
      </c>
      <c r="E978">
        <v>9.58</v>
      </c>
      <c r="F978">
        <v>1.375</v>
      </c>
      <c r="H978" s="3"/>
    </row>
    <row r="979" spans="1:8">
      <c r="A979" t="s">
        <v>914</v>
      </c>
      <c r="B979" s="3" t="s">
        <v>889</v>
      </c>
      <c r="C979" s="3" t="s">
        <v>371</v>
      </c>
      <c r="D979">
        <v>195.6</v>
      </c>
      <c r="E979">
        <v>11.07</v>
      </c>
      <c r="F979">
        <v>0.375</v>
      </c>
      <c r="H979" s="3"/>
    </row>
    <row r="980" spans="1:8">
      <c r="A980" t="s">
        <v>915</v>
      </c>
      <c r="B980" s="3" t="s">
        <v>889</v>
      </c>
      <c r="C980" s="3" t="s">
        <v>371</v>
      </c>
      <c r="D980">
        <v>175</v>
      </c>
      <c r="E980">
        <v>9.31</v>
      </c>
      <c r="F980">
        <v>1.125</v>
      </c>
      <c r="H980" s="3"/>
    </row>
    <row r="981" spans="1:8">
      <c r="A981" t="s">
        <v>916</v>
      </c>
      <c r="B981" s="3" t="s">
        <v>889</v>
      </c>
      <c r="C981" s="3" t="s">
        <v>371</v>
      </c>
      <c r="D981">
        <v>156.19999999999999</v>
      </c>
      <c r="E981">
        <v>9.3000000000000007</v>
      </c>
      <c r="F981">
        <v>0.75</v>
      </c>
      <c r="H981" s="3"/>
    </row>
    <row r="982" spans="1:8">
      <c r="A982" t="s">
        <v>917</v>
      </c>
      <c r="B982" s="3" t="s">
        <v>889</v>
      </c>
      <c r="C982" s="3" t="s">
        <v>371</v>
      </c>
      <c r="D982">
        <v>151.19999999999999</v>
      </c>
      <c r="E982">
        <v>10.42</v>
      </c>
      <c r="F982">
        <v>0.625</v>
      </c>
      <c r="H982" s="3"/>
    </row>
    <row r="983" spans="1:8">
      <c r="A983" t="s">
        <v>918</v>
      </c>
      <c r="B983" s="3" t="s">
        <v>889</v>
      </c>
      <c r="C983" s="3" t="s">
        <v>371</v>
      </c>
      <c r="D983">
        <v>150</v>
      </c>
      <c r="E983">
        <v>8.0399999999999991</v>
      </c>
      <c r="F983">
        <v>1.5</v>
      </c>
      <c r="H983" s="3"/>
    </row>
    <row r="984" spans="1:8">
      <c r="A984" t="s">
        <v>919</v>
      </c>
      <c r="B984" s="3" t="s">
        <v>889</v>
      </c>
      <c r="C984" s="3" t="s">
        <v>371</v>
      </c>
      <c r="D984">
        <v>149.4</v>
      </c>
      <c r="E984">
        <v>8.3000000000000007</v>
      </c>
      <c r="F984">
        <v>0.875</v>
      </c>
      <c r="H984" s="3"/>
    </row>
    <row r="985" spans="1:8">
      <c r="A985" t="s">
        <v>677</v>
      </c>
      <c r="B985" s="3" t="s">
        <v>889</v>
      </c>
      <c r="C985" s="3" t="s">
        <v>371</v>
      </c>
      <c r="D985">
        <v>137.5</v>
      </c>
      <c r="E985">
        <v>5.96</v>
      </c>
      <c r="F985">
        <v>0.5</v>
      </c>
      <c r="H985" s="3"/>
    </row>
    <row r="986" spans="1:8">
      <c r="A986" t="s">
        <v>920</v>
      </c>
      <c r="B986" s="3" t="s">
        <v>889</v>
      </c>
      <c r="C986" s="3" t="s">
        <v>371</v>
      </c>
      <c r="D986">
        <v>134.4</v>
      </c>
      <c r="E986">
        <v>9.57</v>
      </c>
      <c r="F986">
        <v>0.75</v>
      </c>
      <c r="H986" s="3"/>
    </row>
    <row r="987" spans="1:8">
      <c r="A987" t="s">
        <v>921</v>
      </c>
      <c r="B987" s="3" t="s">
        <v>889</v>
      </c>
      <c r="C987" s="3" t="s">
        <v>371</v>
      </c>
      <c r="D987">
        <v>134.4</v>
      </c>
      <c r="E987">
        <v>7.83</v>
      </c>
      <c r="F987">
        <v>0.5</v>
      </c>
      <c r="H987" s="3"/>
    </row>
    <row r="988" spans="1:8">
      <c r="A988" t="s">
        <v>922</v>
      </c>
      <c r="B988" s="3" t="s">
        <v>889</v>
      </c>
      <c r="C988" s="3" t="s">
        <v>371</v>
      </c>
      <c r="D988">
        <v>126.9</v>
      </c>
      <c r="E988">
        <v>7.56</v>
      </c>
      <c r="F988">
        <v>0.625</v>
      </c>
      <c r="H988" s="3"/>
    </row>
    <row r="989" spans="1:8">
      <c r="A989" t="s">
        <v>680</v>
      </c>
      <c r="B989" s="3" t="s">
        <v>889</v>
      </c>
      <c r="C989" s="3" t="s">
        <v>371</v>
      </c>
      <c r="D989">
        <v>119.4</v>
      </c>
      <c r="E989">
        <v>7.05</v>
      </c>
      <c r="F989">
        <v>0.375</v>
      </c>
      <c r="H989" s="3"/>
    </row>
    <row r="990" spans="1:8">
      <c r="A990" t="s">
        <v>923</v>
      </c>
      <c r="B990" s="3" t="s">
        <v>889</v>
      </c>
      <c r="C990" s="3" t="s">
        <v>371</v>
      </c>
      <c r="D990">
        <v>175</v>
      </c>
      <c r="E990">
        <v>9.5399999999999991</v>
      </c>
      <c r="F990">
        <v>0.375</v>
      </c>
      <c r="H990" s="3"/>
    </row>
    <row r="991" spans="1:8">
      <c r="A991" t="s">
        <v>924</v>
      </c>
      <c r="B991" s="3" t="s">
        <v>889</v>
      </c>
      <c r="C991" s="3" t="s">
        <v>371</v>
      </c>
      <c r="D991">
        <v>165.6</v>
      </c>
      <c r="E991">
        <v>8.07</v>
      </c>
      <c r="F991">
        <v>1.125</v>
      </c>
      <c r="H991" s="3"/>
    </row>
    <row r="992" spans="1:8">
      <c r="A992" t="s">
        <v>260</v>
      </c>
      <c r="B992" s="3" t="s">
        <v>889</v>
      </c>
      <c r="C992" s="3" t="s">
        <v>371</v>
      </c>
      <c r="D992">
        <v>161.9</v>
      </c>
      <c r="E992">
        <v>7.37</v>
      </c>
      <c r="F992">
        <v>0.5</v>
      </c>
      <c r="H992" s="3"/>
    </row>
    <row r="993" spans="1:8">
      <c r="A993" t="s">
        <v>925</v>
      </c>
      <c r="B993" s="3" t="s">
        <v>889</v>
      </c>
      <c r="C993" s="3" t="s">
        <v>371</v>
      </c>
      <c r="D993">
        <v>153.80000000000001</v>
      </c>
      <c r="E993">
        <v>10</v>
      </c>
      <c r="F993">
        <v>0.5</v>
      </c>
      <c r="H993" s="3"/>
    </row>
    <row r="994" spans="1:8">
      <c r="A994" t="s">
        <v>926</v>
      </c>
      <c r="B994" s="3" t="s">
        <v>889</v>
      </c>
      <c r="C994" s="3" t="s">
        <v>371</v>
      </c>
      <c r="D994">
        <v>150</v>
      </c>
      <c r="E994">
        <v>7.86</v>
      </c>
      <c r="F994">
        <v>0.75</v>
      </c>
      <c r="H994" s="3"/>
    </row>
    <row r="995" spans="1:8">
      <c r="A995" t="s">
        <v>927</v>
      </c>
      <c r="B995" s="3" t="s">
        <v>889</v>
      </c>
      <c r="C995" s="3" t="s">
        <v>371</v>
      </c>
      <c r="D995">
        <v>146.9</v>
      </c>
      <c r="E995">
        <v>7.36</v>
      </c>
      <c r="F995">
        <v>0.5</v>
      </c>
      <c r="H995" s="3"/>
    </row>
    <row r="996" spans="1:8">
      <c r="A996" t="s">
        <v>928</v>
      </c>
      <c r="B996" s="3" t="s">
        <v>889</v>
      </c>
      <c r="C996" s="3" t="s">
        <v>371</v>
      </c>
      <c r="D996">
        <v>146.9</v>
      </c>
      <c r="E996">
        <v>8.6999999999999993</v>
      </c>
      <c r="F996">
        <v>1</v>
      </c>
      <c r="H996" s="3"/>
    </row>
    <row r="997" spans="1:8">
      <c r="A997" t="s">
        <v>929</v>
      </c>
      <c r="B997" s="3" t="s">
        <v>889</v>
      </c>
      <c r="C997" s="3" t="s">
        <v>371</v>
      </c>
      <c r="D997">
        <v>146.9</v>
      </c>
      <c r="E997">
        <v>8.4600000000000009</v>
      </c>
      <c r="F997">
        <v>1.375</v>
      </c>
      <c r="H997" s="3"/>
    </row>
    <row r="998" spans="1:8">
      <c r="A998" t="s">
        <v>930</v>
      </c>
      <c r="B998" s="3" t="s">
        <v>889</v>
      </c>
      <c r="C998" s="3" t="s">
        <v>371</v>
      </c>
      <c r="D998">
        <v>132.5</v>
      </c>
      <c r="E998">
        <v>5.67</v>
      </c>
      <c r="F998">
        <v>0.875</v>
      </c>
      <c r="H998" s="3"/>
    </row>
    <row r="999" spans="1:8">
      <c r="A999" t="s">
        <v>931</v>
      </c>
      <c r="B999" s="3" t="s">
        <v>889</v>
      </c>
      <c r="C999" s="3" t="s">
        <v>371</v>
      </c>
      <c r="D999">
        <v>109.4</v>
      </c>
      <c r="E999">
        <v>8.08</v>
      </c>
      <c r="F999">
        <v>0.75</v>
      </c>
      <c r="H999" s="3"/>
    </row>
    <row r="1000" spans="1:8">
      <c r="A1000" t="s">
        <v>932</v>
      </c>
      <c r="B1000" s="3" t="s">
        <v>889</v>
      </c>
      <c r="C1000" s="3" t="s">
        <v>371</v>
      </c>
      <c r="D1000">
        <v>85.6</v>
      </c>
      <c r="E1000">
        <v>6.84</v>
      </c>
      <c r="F1000">
        <v>0.375</v>
      </c>
      <c r="H1000" s="3"/>
    </row>
    <row r="1001" spans="1:8">
      <c r="A1001" t="s">
        <v>933</v>
      </c>
      <c r="B1001" s="3" t="s">
        <v>889</v>
      </c>
      <c r="C1001" s="3" t="s">
        <v>371</v>
      </c>
      <c r="D1001">
        <v>148.80000000000001</v>
      </c>
      <c r="E1001">
        <v>9.61</v>
      </c>
      <c r="F1001">
        <v>0.5</v>
      </c>
      <c r="H1001" s="3"/>
    </row>
    <row r="1002" spans="1:8">
      <c r="A1002" t="s">
        <v>934</v>
      </c>
      <c r="B1002" s="3" t="s">
        <v>889</v>
      </c>
      <c r="C1002" s="3" t="s">
        <v>371</v>
      </c>
      <c r="D1002">
        <v>145.6</v>
      </c>
      <c r="E1002">
        <v>7.92</v>
      </c>
      <c r="F1002">
        <v>0.375</v>
      </c>
      <c r="H1002" s="3"/>
    </row>
    <row r="1003" spans="1:8">
      <c r="A1003" t="s">
        <v>935</v>
      </c>
      <c r="B1003" s="3" t="s">
        <v>889</v>
      </c>
      <c r="C1003" s="3" t="s">
        <v>371</v>
      </c>
      <c r="D1003">
        <v>125.6</v>
      </c>
      <c r="E1003">
        <v>7.07</v>
      </c>
      <c r="F1003">
        <v>0.5</v>
      </c>
      <c r="H1003" s="3"/>
    </row>
    <row r="1004" spans="1:8">
      <c r="A1004" t="s">
        <v>936</v>
      </c>
      <c r="B1004" s="3" t="s">
        <v>889</v>
      </c>
      <c r="C1004" s="3" t="s">
        <v>371</v>
      </c>
      <c r="D1004">
        <v>112.5</v>
      </c>
      <c r="E1004">
        <v>7.14</v>
      </c>
      <c r="F1004">
        <v>0.25</v>
      </c>
      <c r="H1004" s="3"/>
    </row>
    <row r="1005" spans="1:8">
      <c r="A1005" t="s">
        <v>937</v>
      </c>
      <c r="B1005" s="3" t="s">
        <v>889</v>
      </c>
      <c r="C1005" s="3" t="s">
        <v>371</v>
      </c>
      <c r="D1005">
        <v>100.6</v>
      </c>
      <c r="E1005">
        <v>6.58</v>
      </c>
      <c r="F1005">
        <v>0.5</v>
      </c>
      <c r="H1005" s="3"/>
    </row>
    <row r="1006" spans="1:8">
      <c r="A1006" t="s">
        <v>938</v>
      </c>
      <c r="B1006" s="3" t="s">
        <v>889</v>
      </c>
      <c r="C1006" s="3" t="s">
        <v>371</v>
      </c>
      <c r="D1006">
        <v>97.5</v>
      </c>
      <c r="E1006">
        <v>6.58</v>
      </c>
      <c r="F1006">
        <v>0.75</v>
      </c>
      <c r="H1006" s="3"/>
    </row>
    <row r="1007" spans="1:8">
      <c r="A1007" t="s">
        <v>939</v>
      </c>
      <c r="B1007" s="3" t="s">
        <v>889</v>
      </c>
      <c r="C1007" s="3" t="s">
        <v>371</v>
      </c>
      <c r="D1007">
        <v>73.099999999999994</v>
      </c>
      <c r="E1007">
        <v>6.43</v>
      </c>
      <c r="F1007">
        <v>0.125</v>
      </c>
      <c r="H1007" s="3"/>
    </row>
    <row r="1008" spans="1:8">
      <c r="A1008" t="s">
        <v>940</v>
      </c>
      <c r="B1008" s="3" t="s">
        <v>889</v>
      </c>
      <c r="C1008" s="3" t="s">
        <v>371</v>
      </c>
      <c r="D1008">
        <v>117.5</v>
      </c>
      <c r="E1008">
        <v>7.07</v>
      </c>
      <c r="F1008">
        <v>0.75</v>
      </c>
      <c r="H1008" s="3"/>
    </row>
    <row r="1009" spans="1:8">
      <c r="A1009" t="s">
        <v>941</v>
      </c>
      <c r="B1009" s="3" t="s">
        <v>889</v>
      </c>
      <c r="C1009" s="3" t="s">
        <v>371</v>
      </c>
      <c r="D1009">
        <v>91.2</v>
      </c>
      <c r="E1009">
        <v>4.62</v>
      </c>
      <c r="F1009">
        <v>0.375</v>
      </c>
      <c r="H1009" s="3"/>
    </row>
    <row r="1010" spans="1:8">
      <c r="A1010" t="s">
        <v>942</v>
      </c>
      <c r="B1010" s="3" t="s">
        <v>889</v>
      </c>
      <c r="C1010" s="3" t="s">
        <v>371</v>
      </c>
      <c r="D1010">
        <v>90.6</v>
      </c>
      <c r="E1010">
        <v>5.13</v>
      </c>
      <c r="F1010">
        <v>0.5</v>
      </c>
      <c r="H1010" s="3"/>
    </row>
    <row r="1011" spans="1:8">
      <c r="A1011" t="s">
        <v>943</v>
      </c>
      <c r="B1011" s="3" t="s">
        <v>889</v>
      </c>
      <c r="C1011" s="3" t="s">
        <v>371</v>
      </c>
      <c r="D1011">
        <v>80</v>
      </c>
      <c r="E1011">
        <v>4.84</v>
      </c>
      <c r="F1011">
        <v>0.625</v>
      </c>
      <c r="H1011" s="3"/>
    </row>
    <row r="1012" spans="1:8">
      <c r="A1012" t="s">
        <v>944</v>
      </c>
      <c r="B1012" s="3" t="s">
        <v>889</v>
      </c>
      <c r="C1012" s="3" t="s">
        <v>371</v>
      </c>
      <c r="D1012">
        <v>78.099999999999994</v>
      </c>
      <c r="E1012">
        <v>5.67</v>
      </c>
      <c r="F1012">
        <v>0.5</v>
      </c>
      <c r="H1012" s="3"/>
    </row>
    <row r="1013" spans="1:8">
      <c r="A1013" t="s">
        <v>945</v>
      </c>
      <c r="B1013" s="3" t="s">
        <v>889</v>
      </c>
      <c r="C1013" s="3" t="s">
        <v>371</v>
      </c>
      <c r="D1013">
        <v>90.6</v>
      </c>
      <c r="E1013">
        <v>5.71</v>
      </c>
      <c r="F1013">
        <v>0.125</v>
      </c>
      <c r="H1013" s="3"/>
    </row>
    <row r="1014" spans="1:8">
      <c r="A1014" t="s">
        <v>947</v>
      </c>
      <c r="B1014" s="3" t="s">
        <v>946</v>
      </c>
      <c r="C1014" s="3" t="s">
        <v>371</v>
      </c>
      <c r="D1014">
        <v>494.5</v>
      </c>
      <c r="E1014">
        <v>21.18</v>
      </c>
      <c r="F1014">
        <v>3.7</v>
      </c>
    </row>
    <row r="1015" spans="1:8">
      <c r="A1015" s="5" t="s">
        <v>948</v>
      </c>
      <c r="B1015" s="3" t="s">
        <v>946</v>
      </c>
      <c r="C1015" s="3" t="s">
        <v>371</v>
      </c>
      <c r="D1015">
        <v>348.5</v>
      </c>
      <c r="E1015">
        <v>18.63</v>
      </c>
      <c r="F1015">
        <v>1.8</v>
      </c>
    </row>
    <row r="1016" spans="1:8">
      <c r="A1016" s="5" t="s">
        <v>254</v>
      </c>
      <c r="B1016" s="3" t="s">
        <v>946</v>
      </c>
      <c r="C1016" s="3" t="s">
        <v>371</v>
      </c>
      <c r="D1016">
        <v>323.89999999999998</v>
      </c>
      <c r="E1016">
        <v>18.53</v>
      </c>
      <c r="F1016">
        <f>13/9</f>
        <v>1.4444444444444444</v>
      </c>
    </row>
    <row r="1017" spans="1:8">
      <c r="A1017" t="s">
        <v>949</v>
      </c>
      <c r="B1017" s="3" t="s">
        <v>946</v>
      </c>
      <c r="C1017" s="3" t="s">
        <v>371</v>
      </c>
      <c r="D1017">
        <v>192.1</v>
      </c>
      <c r="E1017">
        <v>13.02</v>
      </c>
      <c r="F1017">
        <f>3/7</f>
        <v>0.42857142857142855</v>
      </c>
    </row>
    <row r="1018" spans="1:8">
      <c r="A1018" t="s">
        <v>950</v>
      </c>
      <c r="B1018" s="3" t="s">
        <v>946</v>
      </c>
      <c r="C1018" s="3" t="s">
        <v>371</v>
      </c>
      <c r="D1018">
        <v>166.4</v>
      </c>
      <c r="E1018">
        <v>12.05</v>
      </c>
      <c r="F1018">
        <f>10/7</f>
        <v>1.4285714285714286</v>
      </c>
    </row>
    <row r="1019" spans="1:8">
      <c r="A1019" t="s">
        <v>252</v>
      </c>
      <c r="B1019" s="3" t="s">
        <v>946</v>
      </c>
      <c r="C1019" s="3" t="s">
        <v>371</v>
      </c>
      <c r="D1019">
        <v>210.6</v>
      </c>
      <c r="E1019">
        <v>11.3</v>
      </c>
      <c r="F1019">
        <f>8/9</f>
        <v>0.88888888888888884</v>
      </c>
    </row>
    <row r="1020" spans="1:8">
      <c r="A1020" t="s">
        <v>951</v>
      </c>
      <c r="B1020" s="3" t="s">
        <v>946</v>
      </c>
      <c r="C1020" s="3" t="s">
        <v>371</v>
      </c>
      <c r="D1020">
        <v>84.3</v>
      </c>
      <c r="E1020">
        <v>5.3</v>
      </c>
      <c r="F1020">
        <v>1</v>
      </c>
    </row>
    <row r="1021" spans="1:8">
      <c r="A1021" t="s">
        <v>952</v>
      </c>
      <c r="B1021" s="3" t="s">
        <v>946</v>
      </c>
      <c r="C1021" s="3" t="s">
        <v>371</v>
      </c>
      <c r="D1021">
        <v>107.9</v>
      </c>
      <c r="E1021">
        <v>8.8699999999999992</v>
      </c>
      <c r="F1021">
        <f>4/7</f>
        <v>0.5714285714285714</v>
      </c>
    </row>
    <row r="1022" spans="1:8">
      <c r="A1022" t="s">
        <v>954</v>
      </c>
      <c r="B1022" s="3" t="s">
        <v>953</v>
      </c>
      <c r="C1022" s="3" t="s">
        <v>19</v>
      </c>
      <c r="D1022">
        <v>326.10000000000002</v>
      </c>
      <c r="E1022">
        <v>15.79</v>
      </c>
      <c r="F1022">
        <f>31/11</f>
        <v>2.8181818181818183</v>
      </c>
    </row>
    <row r="1023" spans="1:8">
      <c r="A1023" t="s">
        <v>955</v>
      </c>
      <c r="B1023" s="3" t="s">
        <v>953</v>
      </c>
      <c r="C1023" s="3" t="s">
        <v>19</v>
      </c>
      <c r="D1023">
        <v>261.10000000000002</v>
      </c>
      <c r="E1023">
        <v>14.22</v>
      </c>
      <c r="F1023">
        <v>1.7</v>
      </c>
    </row>
    <row r="1024" spans="1:8">
      <c r="A1024" t="s">
        <v>956</v>
      </c>
      <c r="B1024" s="3" t="s">
        <v>953</v>
      </c>
      <c r="C1024" s="3" t="s">
        <v>19</v>
      </c>
      <c r="D1024">
        <v>98.5</v>
      </c>
      <c r="E1024">
        <v>6.84</v>
      </c>
      <c r="F1024">
        <v>1</v>
      </c>
    </row>
    <row r="1025" spans="1:6">
      <c r="A1025" t="s">
        <v>957</v>
      </c>
      <c r="B1025" s="3" t="s">
        <v>953</v>
      </c>
      <c r="C1025" s="3" t="s">
        <v>19</v>
      </c>
      <c r="D1025">
        <v>102.4</v>
      </c>
      <c r="E1025">
        <v>6.92</v>
      </c>
      <c r="F1025">
        <f>4/11</f>
        <v>0.36363636363636365</v>
      </c>
    </row>
    <row r="1026" spans="1:6">
      <c r="A1026" t="s">
        <v>503</v>
      </c>
      <c r="B1026" s="3" t="s">
        <v>953</v>
      </c>
      <c r="C1026" s="3" t="s">
        <v>19</v>
      </c>
      <c r="D1026">
        <v>104.7</v>
      </c>
      <c r="E1026">
        <v>8.39</v>
      </c>
      <c r="F1026">
        <f>6/11</f>
        <v>0.54545454545454541</v>
      </c>
    </row>
    <row r="1027" spans="1:6">
      <c r="A1027" t="s">
        <v>958</v>
      </c>
      <c r="B1027" s="3" t="s">
        <v>953</v>
      </c>
      <c r="C1027" s="3" t="s">
        <v>19</v>
      </c>
      <c r="D1027">
        <v>74.5</v>
      </c>
      <c r="E1027">
        <v>7.14</v>
      </c>
      <c r="F1027">
        <v>0.2</v>
      </c>
    </row>
    <row r="1028" spans="1:6">
      <c r="A1028" t="s">
        <v>959</v>
      </c>
      <c r="B1028" s="3" t="s">
        <v>953</v>
      </c>
      <c r="C1028" s="3" t="s">
        <v>19</v>
      </c>
      <c r="D1028">
        <v>113</v>
      </c>
      <c r="E1028">
        <v>8.4700000000000006</v>
      </c>
      <c r="F1028">
        <v>0.9</v>
      </c>
    </row>
    <row r="1029" spans="1:6">
      <c r="A1029" t="s">
        <v>960</v>
      </c>
      <c r="B1029" s="3" t="s">
        <v>953</v>
      </c>
      <c r="C1029" s="3" t="s">
        <v>19</v>
      </c>
      <c r="D1029">
        <v>116.4</v>
      </c>
      <c r="E1029">
        <v>10</v>
      </c>
      <c r="F1029">
        <f>9/11</f>
        <v>0.81818181818181823</v>
      </c>
    </row>
    <row r="1030" spans="1:6">
      <c r="A1030" t="s">
        <v>502</v>
      </c>
      <c r="B1030" s="3" t="s">
        <v>953</v>
      </c>
      <c r="C1030" s="3" t="s">
        <v>19</v>
      </c>
      <c r="D1030">
        <v>74.900000000000006</v>
      </c>
      <c r="E1030">
        <v>5.87</v>
      </c>
      <c r="F1030">
        <v>0.2</v>
      </c>
    </row>
    <row r="1031" spans="1:6">
      <c r="A1031" t="s">
        <v>501</v>
      </c>
      <c r="B1031" s="3" t="s">
        <v>953</v>
      </c>
      <c r="C1031" s="3" t="s">
        <v>19</v>
      </c>
      <c r="D1031">
        <v>82.9</v>
      </c>
      <c r="E1031">
        <v>6.54</v>
      </c>
      <c r="F1031">
        <v>0.3</v>
      </c>
    </row>
    <row r="1032" spans="1:6">
      <c r="A1032" t="s">
        <v>497</v>
      </c>
      <c r="B1032" s="3" t="s">
        <v>953</v>
      </c>
      <c r="C1032" s="3" t="s">
        <v>19</v>
      </c>
      <c r="D1032">
        <v>70.599999999999994</v>
      </c>
      <c r="E1032">
        <v>6.14</v>
      </c>
      <c r="F1032">
        <v>0.3</v>
      </c>
    </row>
    <row r="1033" spans="1:6">
      <c r="A1033" t="s">
        <v>961</v>
      </c>
      <c r="B1033" s="3" t="s">
        <v>953</v>
      </c>
      <c r="C1033" s="3" t="s">
        <v>19</v>
      </c>
      <c r="D1033">
        <v>50</v>
      </c>
      <c r="E1033">
        <v>6.45</v>
      </c>
      <c r="F1033">
        <v>0.2</v>
      </c>
    </row>
    <row r="1034" spans="1:6">
      <c r="A1034" t="s">
        <v>962</v>
      </c>
      <c r="B1034" s="3" t="s">
        <v>953</v>
      </c>
      <c r="C1034" s="3" t="s">
        <v>19</v>
      </c>
      <c r="D1034">
        <v>58.9</v>
      </c>
      <c r="E1034">
        <v>4.63</v>
      </c>
      <c r="F1034">
        <v>0.3</v>
      </c>
    </row>
    <row r="1035" spans="1:6">
      <c r="A1035" t="s">
        <v>963</v>
      </c>
      <c r="B1035" s="3" t="s">
        <v>953</v>
      </c>
      <c r="C1035" s="3" t="s">
        <v>19</v>
      </c>
      <c r="D1035">
        <v>39</v>
      </c>
      <c r="E1035">
        <v>4</v>
      </c>
      <c r="F1035">
        <v>0.1</v>
      </c>
    </row>
    <row r="1036" spans="1:6">
      <c r="A1036" t="s">
        <v>964</v>
      </c>
      <c r="B1036" s="3" t="s">
        <v>953</v>
      </c>
      <c r="C1036" s="3" t="s">
        <v>19</v>
      </c>
      <c r="D1036">
        <v>42.6</v>
      </c>
      <c r="E1036">
        <v>3.87</v>
      </c>
      <c r="F1036">
        <v>0.2</v>
      </c>
    </row>
    <row r="1037" spans="1:6">
      <c r="A1037" t="s">
        <v>155</v>
      </c>
      <c r="B1037" s="3" t="s">
        <v>995</v>
      </c>
      <c r="C1037" s="3" t="s">
        <v>371</v>
      </c>
      <c r="D1037">
        <v>391.7</v>
      </c>
      <c r="E1037">
        <v>18.64</v>
      </c>
      <c r="F1037">
        <v>2.8</v>
      </c>
    </row>
    <row r="1038" spans="1:6">
      <c r="A1038" t="s">
        <v>965</v>
      </c>
      <c r="B1038" s="3" t="s">
        <v>995</v>
      </c>
      <c r="C1038" s="3" t="s">
        <v>371</v>
      </c>
      <c r="D1038">
        <v>256.5</v>
      </c>
      <c r="E1038">
        <v>14.67</v>
      </c>
      <c r="F1038">
        <v>2</v>
      </c>
    </row>
    <row r="1039" spans="1:6">
      <c r="A1039" t="s">
        <v>966</v>
      </c>
      <c r="B1039" s="3" t="s">
        <v>995</v>
      </c>
      <c r="C1039" s="3" t="s">
        <v>371</v>
      </c>
      <c r="D1039">
        <v>193.3</v>
      </c>
      <c r="E1039">
        <v>13.67</v>
      </c>
      <c r="F1039">
        <f>19/9</f>
        <v>2.1111111111111112</v>
      </c>
    </row>
    <row r="1040" spans="1:6">
      <c r="A1040" t="s">
        <v>146</v>
      </c>
      <c r="B1040" s="3" t="s">
        <v>995</v>
      </c>
      <c r="C1040" s="3" t="s">
        <v>371</v>
      </c>
      <c r="D1040">
        <v>297.2</v>
      </c>
      <c r="E1040">
        <v>14.36</v>
      </c>
      <c r="F1040">
        <f>16/9</f>
        <v>1.7777777777777777</v>
      </c>
    </row>
    <row r="1041" spans="1:6">
      <c r="A1041" t="s">
        <v>967</v>
      </c>
      <c r="B1041" s="3" t="s">
        <v>995</v>
      </c>
      <c r="C1041" s="3" t="s">
        <v>371</v>
      </c>
      <c r="D1041">
        <v>107.5</v>
      </c>
      <c r="E1041">
        <v>7.84</v>
      </c>
      <c r="F1041">
        <f>1/8</f>
        <v>0.125</v>
      </c>
    </row>
    <row r="1042" spans="1:6">
      <c r="A1042" t="s">
        <v>968</v>
      </c>
      <c r="B1042" s="3" t="s">
        <v>995</v>
      </c>
      <c r="C1042" s="3" t="s">
        <v>371</v>
      </c>
      <c r="D1042">
        <v>231.9</v>
      </c>
      <c r="E1042">
        <v>12.53</v>
      </c>
      <c r="F1042">
        <f>15/8</f>
        <v>1.875</v>
      </c>
    </row>
    <row r="1043" spans="1:6">
      <c r="A1043" t="s">
        <v>969</v>
      </c>
      <c r="B1043" s="3" t="s">
        <v>995</v>
      </c>
      <c r="C1043" s="3" t="s">
        <v>371</v>
      </c>
      <c r="D1043">
        <v>235</v>
      </c>
      <c r="E1043">
        <v>12.84</v>
      </c>
      <c r="F1043">
        <f>16/8</f>
        <v>2</v>
      </c>
    </row>
    <row r="1044" spans="1:6">
      <c r="A1044" t="s">
        <v>970</v>
      </c>
      <c r="B1044" s="3" t="s">
        <v>995</v>
      </c>
      <c r="C1044" s="3" t="s">
        <v>371</v>
      </c>
      <c r="D1044">
        <v>283.10000000000002</v>
      </c>
      <c r="E1044">
        <v>16.16</v>
      </c>
      <c r="F1044">
        <f>13/8</f>
        <v>1.625</v>
      </c>
    </row>
    <row r="1045" spans="1:6">
      <c r="A1045" t="s">
        <v>971</v>
      </c>
      <c r="B1045" s="3" t="s">
        <v>995</v>
      </c>
      <c r="C1045" s="3" t="s">
        <v>371</v>
      </c>
      <c r="D1045">
        <v>115</v>
      </c>
      <c r="E1045">
        <v>8.11</v>
      </c>
      <c r="F1045">
        <f>5/7</f>
        <v>0.7142857142857143</v>
      </c>
    </row>
    <row r="1046" spans="1:6">
      <c r="A1046" t="s">
        <v>151</v>
      </c>
      <c r="B1046" s="3" t="s">
        <v>995</v>
      </c>
      <c r="C1046" s="3" t="s">
        <v>371</v>
      </c>
      <c r="D1046">
        <v>260.7</v>
      </c>
      <c r="E1046">
        <v>13.35</v>
      </c>
      <c r="F1046">
        <v>1</v>
      </c>
    </row>
    <row r="1047" spans="1:6">
      <c r="A1047" t="s">
        <v>972</v>
      </c>
      <c r="B1047" s="3" t="s">
        <v>995</v>
      </c>
      <c r="C1047" s="3" t="s">
        <v>371</v>
      </c>
      <c r="D1047">
        <v>185.8</v>
      </c>
      <c r="E1047">
        <v>10.65</v>
      </c>
      <c r="F1047">
        <f>5/7</f>
        <v>0.7142857142857143</v>
      </c>
    </row>
    <row r="1048" spans="1:6">
      <c r="A1048" t="s">
        <v>973</v>
      </c>
      <c r="B1048" s="3" t="s">
        <v>995</v>
      </c>
      <c r="C1048" s="3" t="s">
        <v>371</v>
      </c>
      <c r="D1048">
        <v>125.7</v>
      </c>
      <c r="E1048">
        <v>8.16</v>
      </c>
      <c r="F1048">
        <f>3/7</f>
        <v>0.42857142857142855</v>
      </c>
    </row>
    <row r="1049" spans="1:6">
      <c r="A1049" t="s">
        <v>974</v>
      </c>
      <c r="B1049" s="3" t="s">
        <v>995</v>
      </c>
      <c r="C1049" s="3" t="s">
        <v>371</v>
      </c>
      <c r="D1049">
        <v>196.4</v>
      </c>
      <c r="E1049">
        <v>12.38</v>
      </c>
      <c r="F1049">
        <f>4/7</f>
        <v>0.5714285714285714</v>
      </c>
    </row>
    <row r="1050" spans="1:6">
      <c r="A1050" t="s">
        <v>975</v>
      </c>
      <c r="B1050" s="3" t="s">
        <v>995</v>
      </c>
      <c r="C1050" s="3" t="s">
        <v>371</v>
      </c>
      <c r="D1050">
        <v>197.9</v>
      </c>
      <c r="E1050">
        <v>12.87</v>
      </c>
      <c r="F1050">
        <f>6/7</f>
        <v>0.8571428571428571</v>
      </c>
    </row>
    <row r="1051" spans="1:6">
      <c r="A1051" t="s">
        <v>976</v>
      </c>
      <c r="B1051" s="3" t="s">
        <v>995</v>
      </c>
      <c r="C1051" s="3" t="s">
        <v>371</v>
      </c>
      <c r="D1051">
        <v>130.69999999999999</v>
      </c>
      <c r="E1051">
        <v>9.68</v>
      </c>
      <c r="F1051">
        <f>5/7</f>
        <v>0.7142857142857143</v>
      </c>
    </row>
    <row r="1052" spans="1:6">
      <c r="A1052" t="s">
        <v>977</v>
      </c>
      <c r="B1052" s="3" t="s">
        <v>995</v>
      </c>
      <c r="C1052" s="3" t="s">
        <v>371</v>
      </c>
      <c r="D1052">
        <v>167.9</v>
      </c>
      <c r="E1052">
        <v>10.7</v>
      </c>
      <c r="F1052" s="3">
        <f>5/7</f>
        <v>0.7142857142857143</v>
      </c>
    </row>
    <row r="1053" spans="1:6">
      <c r="A1053" t="s">
        <v>978</v>
      </c>
      <c r="B1053" s="3" t="s">
        <v>995</v>
      </c>
      <c r="C1053" s="3" t="s">
        <v>371</v>
      </c>
      <c r="D1053">
        <v>112.5</v>
      </c>
      <c r="E1053">
        <v>6.55</v>
      </c>
      <c r="F1053">
        <f>2/6</f>
        <v>0.33333333333333331</v>
      </c>
    </row>
    <row r="1054" spans="1:6">
      <c r="A1054" t="s">
        <v>979</v>
      </c>
      <c r="B1054" s="3" t="s">
        <v>995</v>
      </c>
      <c r="C1054" s="3" t="s">
        <v>371</v>
      </c>
      <c r="D1054">
        <v>103.3</v>
      </c>
      <c r="E1054">
        <v>5.9</v>
      </c>
      <c r="F1054">
        <v>0</v>
      </c>
    </row>
    <row r="1055" spans="1:6">
      <c r="A1055" t="s">
        <v>980</v>
      </c>
      <c r="B1055" s="3" t="s">
        <v>995</v>
      </c>
      <c r="C1055" s="3" t="s">
        <v>371</v>
      </c>
      <c r="D1055">
        <v>152.5</v>
      </c>
      <c r="E1055">
        <v>9.58</v>
      </c>
      <c r="F1055">
        <v>0.5</v>
      </c>
    </row>
    <row r="1056" spans="1:6">
      <c r="A1056" t="s">
        <v>981</v>
      </c>
      <c r="B1056" s="3" t="s">
        <v>995</v>
      </c>
      <c r="C1056" s="3" t="s">
        <v>371</v>
      </c>
      <c r="D1056">
        <v>125</v>
      </c>
      <c r="E1056">
        <v>7.74</v>
      </c>
      <c r="F1056">
        <f>4/6</f>
        <v>0.66666666666666663</v>
      </c>
    </row>
    <row r="1057" spans="1:6">
      <c r="A1057" t="s">
        <v>144</v>
      </c>
      <c r="B1057" s="3" t="s">
        <v>995</v>
      </c>
      <c r="C1057" s="3" t="s">
        <v>371</v>
      </c>
      <c r="D1057">
        <v>133.30000000000001</v>
      </c>
      <c r="E1057">
        <v>9.2899999999999991</v>
      </c>
      <c r="F1057">
        <f>5/6</f>
        <v>0.83333333333333337</v>
      </c>
    </row>
    <row r="1058" spans="1:6">
      <c r="A1058" t="s">
        <v>982</v>
      </c>
      <c r="B1058" s="3" t="s">
        <v>995</v>
      </c>
      <c r="C1058" s="3" t="s">
        <v>371</v>
      </c>
      <c r="D1058">
        <v>100</v>
      </c>
      <c r="E1058">
        <v>5.95</v>
      </c>
      <c r="F1058">
        <f>4/6</f>
        <v>0.66666666666666663</v>
      </c>
    </row>
    <row r="1059" spans="1:6">
      <c r="A1059" t="s">
        <v>983</v>
      </c>
      <c r="B1059" s="3" t="s">
        <v>995</v>
      </c>
      <c r="C1059" s="3" t="s">
        <v>371</v>
      </c>
      <c r="D1059">
        <v>72.5</v>
      </c>
      <c r="E1059">
        <v>4.38</v>
      </c>
      <c r="F1059">
        <f>2/6</f>
        <v>0.33333333333333331</v>
      </c>
    </row>
    <row r="1060" spans="1:6">
      <c r="A1060" t="s">
        <v>984</v>
      </c>
      <c r="B1060" s="3" t="s">
        <v>995</v>
      </c>
      <c r="C1060" s="3" t="s">
        <v>371</v>
      </c>
      <c r="D1060">
        <v>66.7</v>
      </c>
      <c r="E1060">
        <v>3.67</v>
      </c>
      <c r="F1060">
        <f>1/6</f>
        <v>0.16666666666666666</v>
      </c>
    </row>
    <row r="1061" spans="1:6">
      <c r="A1061" t="s">
        <v>985</v>
      </c>
      <c r="B1061" s="3" t="s">
        <v>995</v>
      </c>
      <c r="C1061" s="3" t="s">
        <v>371</v>
      </c>
      <c r="D1061">
        <v>57.5</v>
      </c>
      <c r="E1061">
        <v>4.4000000000000004</v>
      </c>
      <c r="F1061">
        <v>0</v>
      </c>
    </row>
    <row r="1062" spans="1:6">
      <c r="A1062" t="s">
        <v>986</v>
      </c>
      <c r="B1062" s="3" t="s">
        <v>995</v>
      </c>
      <c r="C1062" s="3" t="s">
        <v>371</v>
      </c>
      <c r="D1062">
        <v>101.7</v>
      </c>
      <c r="E1062">
        <v>6.05</v>
      </c>
      <c r="F1062">
        <f>5/6</f>
        <v>0.83333333333333337</v>
      </c>
    </row>
    <row r="1063" spans="1:6">
      <c r="A1063" t="s">
        <v>987</v>
      </c>
      <c r="B1063" s="3" t="s">
        <v>995</v>
      </c>
      <c r="C1063" s="3" t="s">
        <v>371</v>
      </c>
      <c r="D1063">
        <v>62.5</v>
      </c>
      <c r="E1063">
        <v>6.4</v>
      </c>
      <c r="F1063">
        <f>1/6</f>
        <v>0.16666666666666666</v>
      </c>
    </row>
    <row r="1064" spans="1:6">
      <c r="A1064" t="s">
        <v>988</v>
      </c>
      <c r="B1064" s="3" t="s">
        <v>995</v>
      </c>
      <c r="C1064" s="3" t="s">
        <v>371</v>
      </c>
      <c r="D1064">
        <v>94.2</v>
      </c>
      <c r="E1064">
        <v>9.31</v>
      </c>
      <c r="F1064">
        <v>1</v>
      </c>
    </row>
    <row r="1065" spans="1:6">
      <c r="A1065" t="s">
        <v>989</v>
      </c>
      <c r="B1065" s="3" t="s">
        <v>995</v>
      </c>
      <c r="C1065" s="3" t="s">
        <v>371</v>
      </c>
      <c r="D1065">
        <v>84.2</v>
      </c>
      <c r="E1065">
        <v>7.24</v>
      </c>
      <c r="F1065">
        <v>0.5</v>
      </c>
    </row>
    <row r="1066" spans="1:6">
      <c r="A1066" t="s">
        <v>990</v>
      </c>
      <c r="B1066" s="3" t="s">
        <v>995</v>
      </c>
      <c r="C1066" s="3" t="s">
        <v>371</v>
      </c>
      <c r="D1066">
        <v>75</v>
      </c>
      <c r="E1066">
        <v>6.17</v>
      </c>
      <c r="F1066" s="3">
        <v>0.5</v>
      </c>
    </row>
    <row r="1067" spans="1:6">
      <c r="A1067" t="s">
        <v>991</v>
      </c>
      <c r="B1067" s="3" t="s">
        <v>995</v>
      </c>
      <c r="C1067" s="3" t="s">
        <v>371</v>
      </c>
      <c r="D1067">
        <v>33.299999999999997</v>
      </c>
      <c r="E1067">
        <v>5.38</v>
      </c>
      <c r="F1067">
        <f>1/6</f>
        <v>0.16666666666666666</v>
      </c>
    </row>
    <row r="1068" spans="1:6">
      <c r="A1068" t="s">
        <v>992</v>
      </c>
      <c r="B1068" s="3" t="s">
        <v>995</v>
      </c>
      <c r="C1068" s="3" t="s">
        <v>371</v>
      </c>
      <c r="D1068">
        <v>39.200000000000003</v>
      </c>
      <c r="E1068">
        <v>4.38</v>
      </c>
      <c r="F1068" s="3">
        <f>1/6</f>
        <v>0.16666666666666666</v>
      </c>
    </row>
    <row r="1069" spans="1:6">
      <c r="A1069" t="s">
        <v>993</v>
      </c>
      <c r="B1069" s="3" t="s">
        <v>995</v>
      </c>
      <c r="C1069" s="3" t="s">
        <v>371</v>
      </c>
      <c r="D1069">
        <v>30.8</v>
      </c>
      <c r="E1069">
        <v>3.12</v>
      </c>
      <c r="F1069" s="3">
        <f>1/6</f>
        <v>0.16666666666666666</v>
      </c>
    </row>
    <row r="1070" spans="1:6">
      <c r="A1070" t="s">
        <v>994</v>
      </c>
      <c r="B1070" s="3" t="s">
        <v>995</v>
      </c>
      <c r="C1070" s="3" t="s">
        <v>371</v>
      </c>
      <c r="D1070">
        <v>20</v>
      </c>
      <c r="E1070">
        <v>2</v>
      </c>
      <c r="F1070">
        <v>0</v>
      </c>
    </row>
    <row r="1071" spans="1:6">
      <c r="A1071" t="s">
        <v>996</v>
      </c>
      <c r="B1071" s="3" t="s">
        <v>999</v>
      </c>
      <c r="C1071" s="3" t="s">
        <v>371</v>
      </c>
      <c r="D1071">
        <v>118.1</v>
      </c>
      <c r="E1071">
        <v>6.58</v>
      </c>
      <c r="F1071" s="3" t="s">
        <v>64</v>
      </c>
    </row>
    <row r="1072" spans="1:6">
      <c r="A1072" t="s">
        <v>997</v>
      </c>
      <c r="B1072" s="3" t="s">
        <v>999</v>
      </c>
      <c r="C1072" s="3" t="s">
        <v>371</v>
      </c>
      <c r="D1072">
        <v>92.2</v>
      </c>
      <c r="E1072">
        <v>5.15</v>
      </c>
      <c r="F1072" s="3" t="s">
        <v>64</v>
      </c>
    </row>
    <row r="1073" spans="1:6">
      <c r="A1073" t="s">
        <v>998</v>
      </c>
      <c r="B1073" s="3" t="s">
        <v>999</v>
      </c>
      <c r="C1073" s="3" t="s">
        <v>371</v>
      </c>
      <c r="D1073">
        <v>77.599999999999994</v>
      </c>
      <c r="E1073">
        <v>7</v>
      </c>
      <c r="F1073" s="3" t="s">
        <v>64</v>
      </c>
    </row>
    <row r="1074" spans="1:6">
      <c r="A1074" t="s">
        <v>1001</v>
      </c>
      <c r="B1074" s="3" t="s">
        <v>1000</v>
      </c>
      <c r="C1074" s="3" t="s">
        <v>304</v>
      </c>
      <c r="D1074">
        <v>272.89999999999998</v>
      </c>
      <c r="E1074">
        <v>17.32</v>
      </c>
      <c r="F1074">
        <f>13/7</f>
        <v>1.8571428571428572</v>
      </c>
    </row>
    <row r="1075" spans="1:6">
      <c r="A1075" t="s">
        <v>1002</v>
      </c>
      <c r="B1075" s="3" t="s">
        <v>1000</v>
      </c>
      <c r="C1075" s="3" t="s">
        <v>304</v>
      </c>
      <c r="D1075">
        <v>202.1</v>
      </c>
      <c r="E1075">
        <v>14.91</v>
      </c>
      <c r="F1075">
        <f>9/7</f>
        <v>1.2857142857142858</v>
      </c>
    </row>
    <row r="1076" spans="1:6">
      <c r="A1076" t="s">
        <v>1003</v>
      </c>
      <c r="B1076" s="3" t="s">
        <v>1000</v>
      </c>
      <c r="C1076" s="3" t="s">
        <v>304</v>
      </c>
      <c r="D1076">
        <v>136.4</v>
      </c>
      <c r="E1076">
        <v>13.75</v>
      </c>
      <c r="F1076">
        <f>6/7</f>
        <v>0.8571428571428571</v>
      </c>
    </row>
    <row r="1077" spans="1:6">
      <c r="A1077" t="s">
        <v>1004</v>
      </c>
      <c r="B1077" s="3" t="s">
        <v>1000</v>
      </c>
      <c r="C1077" s="3" t="s">
        <v>304</v>
      </c>
      <c r="D1077">
        <v>148.6</v>
      </c>
      <c r="E1077">
        <v>12.83</v>
      </c>
      <c r="F1077">
        <f>4/7</f>
        <v>0.5714285714285714</v>
      </c>
    </row>
  </sheetData>
  <autoFilter ref="C1:C452">
    <filterColumn colId="0"/>
  </autoFilter>
  <sortState ref="A2:F830">
    <sortCondition descending="1" ref="E830"/>
  </sortState>
  <hyperlinks>
    <hyperlink ref="H87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1"/>
  <sheetViews>
    <sheetView topLeftCell="A176" workbookViewId="0">
      <selection activeCell="A202" sqref="A202"/>
    </sheetView>
  </sheetViews>
  <sheetFormatPr defaultRowHeight="15"/>
  <cols>
    <col min="1" max="1" width="20.42578125" bestFit="1" customWidth="1"/>
    <col min="2" max="2" width="27.42578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140</v>
      </c>
      <c r="B2" s="5" t="s">
        <v>138</v>
      </c>
      <c r="C2" s="5" t="s">
        <v>19</v>
      </c>
      <c r="D2" s="5">
        <v>494.4</v>
      </c>
      <c r="E2" s="5">
        <v>23.46</v>
      </c>
      <c r="F2" s="5">
        <f>72/9</f>
        <v>8</v>
      </c>
    </row>
    <row r="3" spans="1:6">
      <c r="A3" s="5" t="s">
        <v>201</v>
      </c>
      <c r="B3" s="5" t="s">
        <v>200</v>
      </c>
      <c r="C3" s="5" t="s">
        <v>19</v>
      </c>
      <c r="D3" s="5">
        <v>513.79999999999995</v>
      </c>
      <c r="E3" s="5">
        <v>22.47</v>
      </c>
      <c r="F3" s="5">
        <f>87/12</f>
        <v>7.25</v>
      </c>
    </row>
    <row r="4" spans="1:6">
      <c r="A4" s="5" t="s">
        <v>139</v>
      </c>
      <c r="B4" s="5" t="s">
        <v>138</v>
      </c>
      <c r="C4" s="5" t="s">
        <v>19</v>
      </c>
      <c r="D4" s="5">
        <v>479.5</v>
      </c>
      <c r="E4" s="5">
        <v>22.45</v>
      </c>
      <c r="F4" s="5">
        <v>6.2</v>
      </c>
    </row>
    <row r="5" spans="1:6">
      <c r="A5" s="5" t="s">
        <v>22</v>
      </c>
      <c r="B5" s="5" t="s">
        <v>37</v>
      </c>
      <c r="C5" s="5" t="s">
        <v>19</v>
      </c>
      <c r="D5" s="5">
        <v>408.8</v>
      </c>
      <c r="E5" s="5">
        <v>22</v>
      </c>
      <c r="F5" s="5">
        <f>79/12</f>
        <v>6.583333333333333</v>
      </c>
    </row>
    <row r="6" spans="1:6">
      <c r="A6" s="5" t="s">
        <v>23</v>
      </c>
      <c r="B6" s="5" t="s">
        <v>37</v>
      </c>
      <c r="C6" s="5" t="s">
        <v>19</v>
      </c>
      <c r="D6" s="5">
        <v>383.8</v>
      </c>
      <c r="E6" s="5">
        <v>21.8</v>
      </c>
      <c r="F6" s="5">
        <f>73/12</f>
        <v>6.083333333333333</v>
      </c>
    </row>
    <row r="7" spans="1:6">
      <c r="A7" s="5" t="s">
        <v>20</v>
      </c>
      <c r="B7" s="5" t="s">
        <v>37</v>
      </c>
      <c r="C7" s="5" t="s">
        <v>19</v>
      </c>
      <c r="D7" s="5">
        <v>407.9</v>
      </c>
      <c r="E7" s="5">
        <v>21.76</v>
      </c>
      <c r="F7" s="5">
        <f>80/12</f>
        <v>6.666666666666667</v>
      </c>
    </row>
    <row r="8" spans="1:6">
      <c r="A8" s="5" t="s">
        <v>67</v>
      </c>
      <c r="B8" s="5" t="s">
        <v>65</v>
      </c>
      <c r="C8" s="5" t="s">
        <v>19</v>
      </c>
      <c r="D8" s="5">
        <v>359</v>
      </c>
      <c r="E8" s="5">
        <v>21.58</v>
      </c>
      <c r="F8" s="5">
        <v>4.4000000000000004</v>
      </c>
    </row>
    <row r="9" spans="1:6">
      <c r="A9" s="5" t="s">
        <v>204</v>
      </c>
      <c r="B9" s="5" t="s">
        <v>200</v>
      </c>
      <c r="C9" s="5" t="s">
        <v>19</v>
      </c>
      <c r="D9" s="5">
        <v>429.2</v>
      </c>
      <c r="E9" s="5">
        <v>21.35</v>
      </c>
      <c r="F9" s="5">
        <f>76/12</f>
        <v>6.333333333333333</v>
      </c>
    </row>
    <row r="10" spans="1:6">
      <c r="A10" s="5" t="s">
        <v>76</v>
      </c>
      <c r="B10" s="5" t="s">
        <v>65</v>
      </c>
      <c r="C10" s="5" t="s">
        <v>19</v>
      </c>
      <c r="D10" s="5">
        <v>375.5</v>
      </c>
      <c r="E10" s="5">
        <v>21.32</v>
      </c>
      <c r="F10" s="5">
        <v>4.2</v>
      </c>
    </row>
    <row r="11" spans="1:6">
      <c r="A11" s="5" t="s">
        <v>25</v>
      </c>
      <c r="B11" s="5" t="s">
        <v>37</v>
      </c>
      <c r="C11" s="5" t="s">
        <v>19</v>
      </c>
      <c r="D11" s="5">
        <v>441.7</v>
      </c>
      <c r="E11" s="5">
        <v>21.28</v>
      </c>
      <c r="F11" s="5">
        <f>66/9</f>
        <v>7.333333333333333</v>
      </c>
    </row>
    <row r="12" spans="1:6">
      <c r="A12" s="5" t="s">
        <v>205</v>
      </c>
      <c r="B12" s="5" t="s">
        <v>200</v>
      </c>
      <c r="C12" s="5" t="s">
        <v>19</v>
      </c>
      <c r="D12" s="5">
        <v>398.8</v>
      </c>
      <c r="E12" s="5">
        <v>21.22</v>
      </c>
      <c r="F12" s="5">
        <f>72/12</f>
        <v>6</v>
      </c>
    </row>
    <row r="13" spans="1:6">
      <c r="A13" s="5" t="s">
        <v>141</v>
      </c>
      <c r="B13" s="5" t="s">
        <v>138</v>
      </c>
      <c r="C13" s="5" t="s">
        <v>19</v>
      </c>
      <c r="D13" s="5">
        <v>395.5</v>
      </c>
      <c r="E13" s="5">
        <v>21.07</v>
      </c>
      <c r="F13" s="5">
        <v>5.5</v>
      </c>
    </row>
    <row r="14" spans="1:6">
      <c r="A14" s="5" t="s">
        <v>66</v>
      </c>
      <c r="B14" s="5" t="s">
        <v>65</v>
      </c>
      <c r="C14" s="5" t="s">
        <v>19</v>
      </c>
      <c r="D14" s="5">
        <v>403.5</v>
      </c>
      <c r="E14" s="5">
        <v>20.95</v>
      </c>
      <c r="F14" s="5">
        <v>4.5999999999999996</v>
      </c>
    </row>
    <row r="15" spans="1:6">
      <c r="A15" s="5" t="s">
        <v>21</v>
      </c>
      <c r="B15" s="5" t="s">
        <v>37</v>
      </c>
      <c r="C15" s="5" t="s">
        <v>19</v>
      </c>
      <c r="D15" s="5">
        <v>384.2</v>
      </c>
      <c r="E15" s="5">
        <v>20.85</v>
      </c>
      <c r="F15" s="5">
        <f>71/12</f>
        <v>5.916666666666667</v>
      </c>
    </row>
    <row r="16" spans="1:6">
      <c r="A16" s="5" t="s">
        <v>324</v>
      </c>
      <c r="B16" s="5" t="s">
        <v>323</v>
      </c>
      <c r="C16" s="5" t="s">
        <v>19</v>
      </c>
      <c r="D16" s="5">
        <v>471.9</v>
      </c>
      <c r="E16" s="5">
        <v>20.7</v>
      </c>
      <c r="F16" s="5">
        <f>83/13</f>
        <v>6.384615384615385</v>
      </c>
    </row>
    <row r="17" spans="1:6">
      <c r="A17" s="5" t="s">
        <v>75</v>
      </c>
      <c r="B17" s="5" t="s">
        <v>65</v>
      </c>
      <c r="C17" s="5" t="s">
        <v>19</v>
      </c>
      <c r="D17" s="5">
        <v>346.5</v>
      </c>
      <c r="E17" s="5">
        <v>20.41</v>
      </c>
      <c r="F17" s="5">
        <v>4.9000000000000004</v>
      </c>
    </row>
    <row r="18" spans="1:6">
      <c r="A18" s="5" t="s">
        <v>220</v>
      </c>
      <c r="B18" s="5" t="s">
        <v>200</v>
      </c>
      <c r="C18" s="5" t="s">
        <v>19</v>
      </c>
      <c r="D18" s="5">
        <f>((393.8*8)+(285*4))/12</f>
        <v>357.5333333333333</v>
      </c>
      <c r="E18" s="5">
        <f>(2060+790)/(104+36)</f>
        <v>20.357142857142858</v>
      </c>
      <c r="F18" s="5">
        <f>39/12</f>
        <v>3.25</v>
      </c>
    </row>
    <row r="19" spans="1:6">
      <c r="A19" s="5" t="s">
        <v>95</v>
      </c>
      <c r="B19" s="5" t="s">
        <v>289</v>
      </c>
      <c r="C19" s="5" t="s">
        <v>19</v>
      </c>
      <c r="D19" s="5">
        <v>370</v>
      </c>
      <c r="E19" s="5">
        <v>20.350000000000001</v>
      </c>
      <c r="F19" s="5">
        <f>56/12</f>
        <v>4.666666666666667</v>
      </c>
    </row>
    <row r="20" spans="1:6">
      <c r="A20" s="5" t="s">
        <v>90</v>
      </c>
      <c r="B20" s="5" t="s">
        <v>289</v>
      </c>
      <c r="C20" s="5" t="s">
        <v>19</v>
      </c>
      <c r="D20" s="5">
        <v>365</v>
      </c>
      <c r="E20" s="5">
        <v>20.309999999999999</v>
      </c>
      <c r="F20" s="5">
        <f>48/11</f>
        <v>4.3636363636363633</v>
      </c>
    </row>
    <row r="21" spans="1:6">
      <c r="A21" s="5" t="s">
        <v>85</v>
      </c>
      <c r="B21" s="5" t="s">
        <v>289</v>
      </c>
      <c r="C21" s="5" t="s">
        <v>19</v>
      </c>
      <c r="D21" s="5">
        <v>378.6</v>
      </c>
      <c r="E21" s="5">
        <v>20.149999999999999</v>
      </c>
      <c r="F21" s="5">
        <f>47/11</f>
        <v>4.2727272727272725</v>
      </c>
    </row>
    <row r="22" spans="1:6">
      <c r="A22" s="5" t="s">
        <v>246</v>
      </c>
      <c r="B22" s="5" t="s">
        <v>323</v>
      </c>
      <c r="C22" s="5" t="s">
        <v>19</v>
      </c>
      <c r="D22" s="5">
        <v>408.8</v>
      </c>
      <c r="E22" s="5">
        <v>20.100000000000001</v>
      </c>
      <c r="F22" s="5">
        <f>53/12</f>
        <v>4.416666666666667</v>
      </c>
    </row>
    <row r="23" spans="1:6">
      <c r="A23" s="5" t="s">
        <v>144</v>
      </c>
      <c r="B23" s="5" t="s">
        <v>138</v>
      </c>
      <c r="C23" s="5" t="s">
        <v>19</v>
      </c>
      <c r="D23" s="5">
        <v>385</v>
      </c>
      <c r="E23" s="5">
        <v>19.95</v>
      </c>
      <c r="F23" s="5">
        <f>49/9</f>
        <v>5.4444444444444446</v>
      </c>
    </row>
    <row r="24" spans="1:6">
      <c r="A24" s="5" t="s">
        <v>148</v>
      </c>
      <c r="B24" s="5" t="s">
        <v>138</v>
      </c>
      <c r="C24" s="5" t="s">
        <v>19</v>
      </c>
      <c r="D24" s="5">
        <v>325</v>
      </c>
      <c r="E24" s="5">
        <v>19.48</v>
      </c>
      <c r="F24" s="5">
        <f>32/8</f>
        <v>4</v>
      </c>
    </row>
    <row r="25" spans="1:6">
      <c r="A25" s="5" t="s">
        <v>13</v>
      </c>
      <c r="B25" s="5" t="s">
        <v>6</v>
      </c>
      <c r="C25" s="5" t="s">
        <v>19</v>
      </c>
      <c r="D25" s="5">
        <v>378.1</v>
      </c>
      <c r="E25" s="5">
        <v>19.399999999999999</v>
      </c>
      <c r="F25" s="5">
        <f>26/8</f>
        <v>3.25</v>
      </c>
    </row>
    <row r="26" spans="1:6">
      <c r="A26" s="5" t="s">
        <v>74</v>
      </c>
      <c r="B26" s="5" t="s">
        <v>65</v>
      </c>
      <c r="C26" s="5" t="s">
        <v>19</v>
      </c>
      <c r="D26" s="5">
        <v>385</v>
      </c>
      <c r="E26" s="5">
        <v>19.37</v>
      </c>
      <c r="F26" s="5">
        <v>5.2</v>
      </c>
    </row>
    <row r="27" spans="1:6">
      <c r="A27" s="5" t="s">
        <v>327</v>
      </c>
      <c r="B27" s="5" t="s">
        <v>323</v>
      </c>
      <c r="C27" s="5" t="s">
        <v>19</v>
      </c>
      <c r="D27" s="5">
        <v>407.5</v>
      </c>
      <c r="E27" s="5">
        <v>19.2</v>
      </c>
      <c r="F27" s="5">
        <v>4.4000000000000004</v>
      </c>
    </row>
    <row r="28" spans="1:6">
      <c r="A28" s="5" t="s">
        <v>149</v>
      </c>
      <c r="B28" s="5" t="s">
        <v>138</v>
      </c>
      <c r="C28" s="5" t="s">
        <v>19</v>
      </c>
      <c r="D28" s="5">
        <v>365.7</v>
      </c>
      <c r="E28" s="5">
        <v>18.93</v>
      </c>
      <c r="F28" s="5">
        <f>32/7</f>
        <v>4.5714285714285712</v>
      </c>
    </row>
    <row r="29" spans="1:6">
      <c r="A29" s="5" t="s">
        <v>325</v>
      </c>
      <c r="B29" s="5" t="s">
        <v>323</v>
      </c>
      <c r="C29" s="5" t="s">
        <v>19</v>
      </c>
      <c r="D29" s="5">
        <v>416.2</v>
      </c>
      <c r="E29" s="5">
        <v>18.899999999999999</v>
      </c>
      <c r="F29" s="5">
        <f>68/13</f>
        <v>5.2307692307692308</v>
      </c>
    </row>
    <row r="30" spans="1:6">
      <c r="A30" s="5" t="s">
        <v>129</v>
      </c>
      <c r="B30" s="5" t="s">
        <v>37</v>
      </c>
      <c r="C30" s="5" t="s">
        <v>19</v>
      </c>
      <c r="D30" s="5">
        <v>333.9</v>
      </c>
      <c r="E30" s="5">
        <v>18.88</v>
      </c>
      <c r="F30" s="5">
        <f>54/9</f>
        <v>6</v>
      </c>
    </row>
    <row r="31" spans="1:6">
      <c r="A31" s="5" t="s">
        <v>208</v>
      </c>
      <c r="B31" s="5" t="s">
        <v>200</v>
      </c>
      <c r="C31" s="5" t="s">
        <v>19</v>
      </c>
      <c r="D31" s="5">
        <v>384.1</v>
      </c>
      <c r="E31" s="5">
        <v>18.88</v>
      </c>
      <c r="F31" s="5">
        <f>42/11</f>
        <v>3.8181818181818183</v>
      </c>
    </row>
    <row r="32" spans="1:6">
      <c r="A32" s="5" t="s">
        <v>202</v>
      </c>
      <c r="B32" s="5" t="s">
        <v>200</v>
      </c>
      <c r="C32" s="5" t="s">
        <v>19</v>
      </c>
      <c r="D32" s="5">
        <v>335.9</v>
      </c>
      <c r="E32" s="5">
        <v>18.48</v>
      </c>
      <c r="F32" s="5">
        <f>40/11</f>
        <v>3.6363636363636362</v>
      </c>
    </row>
    <row r="33" spans="1:6">
      <c r="A33" s="5" t="s">
        <v>96</v>
      </c>
      <c r="B33" s="5" t="s">
        <v>289</v>
      </c>
      <c r="C33" s="5" t="s">
        <v>19</v>
      </c>
      <c r="D33" s="5">
        <v>303.2</v>
      </c>
      <c r="E33" s="5">
        <v>18.32</v>
      </c>
      <c r="F33" s="5">
        <f>49/11</f>
        <v>4.4545454545454541</v>
      </c>
    </row>
    <row r="34" spans="1:6">
      <c r="A34" s="5" t="s">
        <v>326</v>
      </c>
      <c r="B34" s="5" t="s">
        <v>323</v>
      </c>
      <c r="C34" s="5" t="s">
        <v>19</v>
      </c>
      <c r="D34" s="5">
        <v>371.7</v>
      </c>
      <c r="E34" s="5">
        <v>18</v>
      </c>
      <c r="F34" s="5">
        <f>49/12</f>
        <v>4.083333333333333</v>
      </c>
    </row>
    <row r="35" spans="1:6">
      <c r="A35" s="5" t="s">
        <v>91</v>
      </c>
      <c r="B35" s="5" t="s">
        <v>289</v>
      </c>
      <c r="C35" s="5" t="s">
        <v>19</v>
      </c>
      <c r="D35" s="5">
        <v>350.5</v>
      </c>
      <c r="E35" s="5">
        <v>17.82</v>
      </c>
      <c r="F35" s="5">
        <f>49/11</f>
        <v>4.4545454545454541</v>
      </c>
    </row>
    <row r="36" spans="1:6">
      <c r="A36" s="5" t="s">
        <v>290</v>
      </c>
      <c r="B36" s="5" t="s">
        <v>289</v>
      </c>
      <c r="C36" s="5" t="s">
        <v>19</v>
      </c>
      <c r="D36" s="5">
        <v>280</v>
      </c>
      <c r="E36" s="5">
        <v>17.649999999999999</v>
      </c>
      <c r="F36" s="5">
        <f>25/12</f>
        <v>2.0833333333333335</v>
      </c>
    </row>
    <row r="37" spans="1:6">
      <c r="A37" s="5" t="s">
        <v>26</v>
      </c>
      <c r="B37" s="5" t="s">
        <v>37</v>
      </c>
      <c r="C37" s="5" t="s">
        <v>19</v>
      </c>
      <c r="D37" s="5">
        <v>310</v>
      </c>
      <c r="E37" s="5">
        <v>17.63</v>
      </c>
      <c r="F37" s="5">
        <f>24/9</f>
        <v>2.6666666666666665</v>
      </c>
    </row>
    <row r="38" spans="1:6">
      <c r="A38" s="5" t="s">
        <v>206</v>
      </c>
      <c r="B38" s="5" t="s">
        <v>200</v>
      </c>
      <c r="C38" s="5" t="s">
        <v>19</v>
      </c>
      <c r="D38" s="5">
        <v>290.5</v>
      </c>
      <c r="E38" s="5">
        <v>17.57</v>
      </c>
      <c r="F38" s="5">
        <f>32/11</f>
        <v>2.9090909090909092</v>
      </c>
    </row>
    <row r="39" spans="1:6">
      <c r="A39" s="5" t="s">
        <v>329</v>
      </c>
      <c r="B39" s="5" t="s">
        <v>323</v>
      </c>
      <c r="C39" s="5" t="s">
        <v>19</v>
      </c>
      <c r="D39" s="5">
        <v>359</v>
      </c>
      <c r="E39" s="5">
        <v>17.099999999999998</v>
      </c>
      <c r="F39" s="5">
        <v>3.1</v>
      </c>
    </row>
    <row r="40" spans="1:6">
      <c r="A40" s="5" t="s">
        <v>330</v>
      </c>
      <c r="B40" s="5" t="s">
        <v>323</v>
      </c>
      <c r="C40" s="5" t="s">
        <v>19</v>
      </c>
      <c r="D40" s="5">
        <v>327</v>
      </c>
      <c r="E40" s="5">
        <v>17.099999999999998</v>
      </c>
      <c r="F40" s="5">
        <v>2.8</v>
      </c>
    </row>
    <row r="41" spans="1:6">
      <c r="A41" s="5" t="s">
        <v>207</v>
      </c>
      <c r="B41" s="5" t="s">
        <v>200</v>
      </c>
      <c r="C41" s="5" t="s">
        <v>19</v>
      </c>
      <c r="D41" s="5">
        <f>((186.7*3)+(319.4*8))/11</f>
        <v>283.20909090909089</v>
      </c>
      <c r="E41" s="5">
        <f>(340+1580)/(22+91)</f>
        <v>16.991150442477878</v>
      </c>
      <c r="F41" s="5">
        <v>3</v>
      </c>
    </row>
    <row r="42" spans="1:6">
      <c r="A42" s="5" t="s">
        <v>7</v>
      </c>
      <c r="B42" s="5" t="s">
        <v>6</v>
      </c>
      <c r="C42" s="5" t="s">
        <v>19</v>
      </c>
      <c r="D42" s="5">
        <v>301.2</v>
      </c>
      <c r="E42" s="5">
        <v>16.93</v>
      </c>
      <c r="F42" s="5">
        <f>23/8</f>
        <v>2.875</v>
      </c>
    </row>
    <row r="43" spans="1:6">
      <c r="A43" s="5" t="s">
        <v>150</v>
      </c>
      <c r="B43" s="5" t="s">
        <v>138</v>
      </c>
      <c r="C43" s="5" t="s">
        <v>19</v>
      </c>
      <c r="D43" s="5">
        <v>308.60000000000002</v>
      </c>
      <c r="E43" s="5">
        <v>16.82</v>
      </c>
      <c r="F43" s="5">
        <f>26/7</f>
        <v>3.7142857142857144</v>
      </c>
    </row>
    <row r="44" spans="1:6">
      <c r="A44" s="5" t="s">
        <v>24</v>
      </c>
      <c r="B44" s="5" t="s">
        <v>37</v>
      </c>
      <c r="C44" s="5" t="s">
        <v>19</v>
      </c>
      <c r="D44" s="5">
        <v>272.8</v>
      </c>
      <c r="E44" s="5">
        <v>16.8</v>
      </c>
      <c r="F44" s="5">
        <f>33/9</f>
        <v>3.6666666666666665</v>
      </c>
    </row>
    <row r="45" spans="1:6">
      <c r="A45" s="5" t="s">
        <v>328</v>
      </c>
      <c r="B45" s="5" t="s">
        <v>323</v>
      </c>
      <c r="C45" s="5" t="s">
        <v>19</v>
      </c>
      <c r="D45" s="5">
        <v>321.5</v>
      </c>
      <c r="E45" s="5">
        <v>16.8</v>
      </c>
      <c r="F45" s="5">
        <v>2.9</v>
      </c>
    </row>
    <row r="46" spans="1:6">
      <c r="A46" s="5" t="s">
        <v>146</v>
      </c>
      <c r="B46" s="5" t="s">
        <v>138</v>
      </c>
      <c r="C46" s="5" t="s">
        <v>19</v>
      </c>
      <c r="D46" s="5">
        <v>310</v>
      </c>
      <c r="E46" s="5">
        <v>16.41</v>
      </c>
      <c r="F46" s="5">
        <f>29/7</f>
        <v>4.1428571428571432</v>
      </c>
    </row>
    <row r="47" spans="1:6">
      <c r="A47" s="5" t="s">
        <v>145</v>
      </c>
      <c r="B47" s="5" t="s">
        <v>138</v>
      </c>
      <c r="C47" s="5" t="s">
        <v>19</v>
      </c>
      <c r="D47" s="5">
        <v>308.8</v>
      </c>
      <c r="E47" s="5">
        <v>16.32</v>
      </c>
      <c r="F47" s="5">
        <f>26/8</f>
        <v>3.25</v>
      </c>
    </row>
    <row r="48" spans="1:6">
      <c r="A48" s="5" t="s">
        <v>27</v>
      </c>
      <c r="B48" s="5" t="s">
        <v>37</v>
      </c>
      <c r="C48" s="5" t="s">
        <v>19</v>
      </c>
      <c r="D48" s="5">
        <v>203.9</v>
      </c>
      <c r="E48" s="5">
        <v>16.23</v>
      </c>
      <c r="F48" s="5">
        <f>21/9</f>
        <v>2.3333333333333335</v>
      </c>
    </row>
    <row r="49" spans="1:6">
      <c r="A49" s="5" t="s">
        <v>9</v>
      </c>
      <c r="B49" s="5" t="s">
        <v>6</v>
      </c>
      <c r="C49" s="5" t="s">
        <v>19</v>
      </c>
      <c r="D49" s="5">
        <v>218.1</v>
      </c>
      <c r="E49" s="5">
        <v>16.149999999999999</v>
      </c>
      <c r="F49" s="5">
        <f>14/8</f>
        <v>1.75</v>
      </c>
    </row>
    <row r="50" spans="1:6">
      <c r="A50" s="5" t="s">
        <v>213</v>
      </c>
      <c r="B50" s="5" t="s">
        <v>200</v>
      </c>
      <c r="C50" s="5" t="s">
        <v>19</v>
      </c>
      <c r="D50" s="5">
        <v>315</v>
      </c>
      <c r="E50" s="5">
        <v>16.11</v>
      </c>
      <c r="F50" s="5">
        <v>2</v>
      </c>
    </row>
    <row r="51" spans="1:6">
      <c r="A51" s="5" t="s">
        <v>31</v>
      </c>
      <c r="B51" s="5" t="s">
        <v>37</v>
      </c>
      <c r="C51" s="5" t="s">
        <v>19</v>
      </c>
      <c r="D51" s="5">
        <v>266</v>
      </c>
      <c r="E51" s="5">
        <v>16.079999999999998</v>
      </c>
      <c r="F51" s="5">
        <f>31/10</f>
        <v>3.1</v>
      </c>
    </row>
    <row r="52" spans="1:6">
      <c r="A52" s="5" t="s">
        <v>8</v>
      </c>
      <c r="B52" s="5" t="s">
        <v>6</v>
      </c>
      <c r="C52" s="5" t="s">
        <v>19</v>
      </c>
      <c r="D52" s="5">
        <v>275.60000000000002</v>
      </c>
      <c r="E52" s="5">
        <v>15.98</v>
      </c>
      <c r="F52" s="5">
        <f>28/8</f>
        <v>3.5</v>
      </c>
    </row>
    <row r="53" spans="1:6">
      <c r="A53" s="5" t="s">
        <v>92</v>
      </c>
      <c r="B53" s="5" t="s">
        <v>289</v>
      </c>
      <c r="C53" s="5" t="s">
        <v>19</v>
      </c>
      <c r="D53" s="5">
        <v>231</v>
      </c>
      <c r="E53" s="5">
        <v>15.96</v>
      </c>
      <c r="F53" s="5">
        <v>1.7</v>
      </c>
    </row>
    <row r="54" spans="1:6">
      <c r="A54" s="5" t="s">
        <v>14</v>
      </c>
      <c r="B54" s="5" t="s">
        <v>6</v>
      </c>
      <c r="C54" s="5" t="s">
        <v>19</v>
      </c>
      <c r="D54" s="5">
        <v>294.2</v>
      </c>
      <c r="E54" s="5">
        <v>15.74</v>
      </c>
      <c r="F54" s="5">
        <f>15/8</f>
        <v>1.875</v>
      </c>
    </row>
    <row r="55" spans="1:6">
      <c r="A55" s="5" t="s">
        <v>147</v>
      </c>
      <c r="B55" s="5" t="s">
        <v>138</v>
      </c>
      <c r="C55" s="5" t="s">
        <v>19</v>
      </c>
      <c r="D55" s="5">
        <v>285</v>
      </c>
      <c r="E55" s="5">
        <v>15.74</v>
      </c>
      <c r="F55" s="5">
        <f>23/7</f>
        <v>3.2857142857142856</v>
      </c>
    </row>
    <row r="56" spans="1:6">
      <c r="A56" s="5" t="s">
        <v>212</v>
      </c>
      <c r="B56" s="5" t="s">
        <v>200</v>
      </c>
      <c r="C56" s="5" t="s">
        <v>19</v>
      </c>
      <c r="D56" s="5">
        <v>260.5</v>
      </c>
      <c r="E56" s="5">
        <v>15.59</v>
      </c>
      <c r="F56" s="5">
        <f>15/11</f>
        <v>1.3636363636363635</v>
      </c>
    </row>
    <row r="57" spans="1:6">
      <c r="A57" s="5" t="s">
        <v>69</v>
      </c>
      <c r="B57" s="5" t="s">
        <v>65</v>
      </c>
      <c r="C57" s="5" t="s">
        <v>19</v>
      </c>
      <c r="D57" s="5">
        <v>242</v>
      </c>
      <c r="E57" s="5">
        <v>15.43</v>
      </c>
      <c r="F57" s="5">
        <v>2</v>
      </c>
    </row>
    <row r="58" spans="1:6">
      <c r="A58" s="5" t="s">
        <v>291</v>
      </c>
      <c r="B58" s="5" t="s">
        <v>289</v>
      </c>
      <c r="C58" s="5" t="s">
        <v>19</v>
      </c>
      <c r="D58" s="5">
        <v>234.4</v>
      </c>
      <c r="E58" s="5">
        <v>15.43</v>
      </c>
      <c r="F58" s="5">
        <f>29/9</f>
        <v>3.2222222222222223</v>
      </c>
    </row>
    <row r="59" spans="1:6">
      <c r="A59" s="5" t="s">
        <v>70</v>
      </c>
      <c r="B59" s="5" t="s">
        <v>65</v>
      </c>
      <c r="C59" s="5" t="s">
        <v>19</v>
      </c>
      <c r="D59" s="5">
        <v>223.5</v>
      </c>
      <c r="E59" s="5">
        <v>15.41</v>
      </c>
      <c r="F59" s="5">
        <v>3.3</v>
      </c>
    </row>
    <row r="60" spans="1:6">
      <c r="A60" s="5" t="s">
        <v>210</v>
      </c>
      <c r="B60" s="5" t="s">
        <v>200</v>
      </c>
      <c r="C60" s="5" t="s">
        <v>19</v>
      </c>
      <c r="D60" s="5">
        <v>217.3</v>
      </c>
      <c r="E60" s="5">
        <v>15</v>
      </c>
      <c r="F60" s="5">
        <f>23/11</f>
        <v>2.0909090909090908</v>
      </c>
    </row>
    <row r="61" spans="1:6">
      <c r="A61" s="5" t="s">
        <v>214</v>
      </c>
      <c r="B61" s="5" t="s">
        <v>200</v>
      </c>
      <c r="C61" s="5" t="s">
        <v>19</v>
      </c>
      <c r="D61" s="5">
        <v>212.8</v>
      </c>
      <c r="E61" s="5">
        <v>14.74</v>
      </c>
      <c r="F61" s="5">
        <v>1.9</v>
      </c>
    </row>
    <row r="62" spans="1:6">
      <c r="A62" s="5" t="s">
        <v>88</v>
      </c>
      <c r="B62" s="5" t="s">
        <v>289</v>
      </c>
      <c r="C62" s="5" t="s">
        <v>19</v>
      </c>
      <c r="D62" s="5">
        <v>225</v>
      </c>
      <c r="E62" s="5">
        <v>14.72</v>
      </c>
      <c r="F62" s="5">
        <v>1.3</v>
      </c>
    </row>
    <row r="63" spans="1:6">
      <c r="A63" s="5" t="s">
        <v>80</v>
      </c>
      <c r="B63" s="5" t="s">
        <v>65</v>
      </c>
      <c r="C63" s="5" t="s">
        <v>19</v>
      </c>
      <c r="D63" s="5">
        <v>175.5</v>
      </c>
      <c r="E63" s="5">
        <v>14.71</v>
      </c>
      <c r="F63" s="5">
        <v>2.2999999999999998</v>
      </c>
    </row>
    <row r="64" spans="1:6">
      <c r="A64" s="5" t="s">
        <v>68</v>
      </c>
      <c r="B64" s="5" t="s">
        <v>65</v>
      </c>
      <c r="C64" s="5" t="s">
        <v>19</v>
      </c>
      <c r="D64" s="5">
        <v>260.5</v>
      </c>
      <c r="E64" s="5">
        <v>14.62</v>
      </c>
      <c r="F64" s="5">
        <v>2.2999999999999998</v>
      </c>
    </row>
    <row r="65" spans="1:6">
      <c r="A65" s="5" t="s">
        <v>334</v>
      </c>
      <c r="B65" s="5" t="s">
        <v>323</v>
      </c>
      <c r="C65" s="5" t="s">
        <v>19</v>
      </c>
      <c r="D65" s="5">
        <v>284.5</v>
      </c>
      <c r="E65" s="5">
        <v>14.399999999999999</v>
      </c>
      <c r="F65" s="5">
        <v>1.7</v>
      </c>
    </row>
    <row r="66" spans="1:6">
      <c r="A66" s="5" t="s">
        <v>203</v>
      </c>
      <c r="B66" s="5" t="s">
        <v>200</v>
      </c>
      <c r="C66" s="5" t="s">
        <v>19</v>
      </c>
      <c r="D66" s="5">
        <v>225.5</v>
      </c>
      <c r="E66" s="5">
        <v>14.26</v>
      </c>
      <c r="F66" s="5">
        <f>24/11</f>
        <v>2.1818181818181817</v>
      </c>
    </row>
    <row r="67" spans="1:6">
      <c r="A67" s="5" t="s">
        <v>142</v>
      </c>
      <c r="B67" s="5" t="s">
        <v>138</v>
      </c>
      <c r="C67" s="5" t="s">
        <v>19</v>
      </c>
      <c r="D67" s="5">
        <v>293.8</v>
      </c>
      <c r="E67" s="5">
        <v>14.01</v>
      </c>
      <c r="F67" s="5">
        <f>14/8</f>
        <v>1.75</v>
      </c>
    </row>
    <row r="68" spans="1:6">
      <c r="A68" s="5" t="s">
        <v>77</v>
      </c>
      <c r="B68" s="5" t="s">
        <v>65</v>
      </c>
      <c r="C68" s="5" t="s">
        <v>19</v>
      </c>
      <c r="D68" s="5">
        <v>193.5</v>
      </c>
      <c r="E68" s="5">
        <v>13.9</v>
      </c>
      <c r="F68" s="5">
        <v>1.5</v>
      </c>
    </row>
    <row r="69" spans="1:6">
      <c r="A69" s="5" t="s">
        <v>332</v>
      </c>
      <c r="B69" s="5" t="s">
        <v>323</v>
      </c>
      <c r="C69" s="5" t="s">
        <v>19</v>
      </c>
      <c r="D69" s="5">
        <v>275</v>
      </c>
      <c r="E69" s="5">
        <v>13.8</v>
      </c>
      <c r="F69" s="5">
        <v>1.9</v>
      </c>
    </row>
    <row r="70" spans="1:6">
      <c r="A70" s="5" t="s">
        <v>338</v>
      </c>
      <c r="B70" s="5" t="s">
        <v>323</v>
      </c>
      <c r="C70" s="5" t="s">
        <v>19</v>
      </c>
      <c r="D70" s="5">
        <v>206.5</v>
      </c>
      <c r="E70" s="5">
        <v>13.8</v>
      </c>
      <c r="F70" s="5">
        <v>1.4</v>
      </c>
    </row>
    <row r="71" spans="1:6">
      <c r="A71" s="5" t="s">
        <v>28</v>
      </c>
      <c r="B71" s="5" t="s">
        <v>37</v>
      </c>
      <c r="C71" s="5" t="s">
        <v>19</v>
      </c>
      <c r="D71" s="5">
        <v>186.1</v>
      </c>
      <c r="E71" s="5">
        <v>13.77</v>
      </c>
      <c r="F71" s="5">
        <f>20/9</f>
        <v>2.2222222222222223</v>
      </c>
    </row>
    <row r="72" spans="1:6">
      <c r="A72" s="5" t="s">
        <v>79</v>
      </c>
      <c r="B72" s="5" t="s">
        <v>65</v>
      </c>
      <c r="C72" s="5" t="s">
        <v>19</v>
      </c>
      <c r="D72" s="5">
        <v>177.5</v>
      </c>
      <c r="E72" s="5">
        <v>13.75</v>
      </c>
      <c r="F72" s="5">
        <v>1.6</v>
      </c>
    </row>
    <row r="73" spans="1:6">
      <c r="A73" s="5" t="s">
        <v>226</v>
      </c>
      <c r="B73" s="5" t="s">
        <v>200</v>
      </c>
      <c r="C73" s="5" t="s">
        <v>19</v>
      </c>
      <c r="D73" s="5">
        <v>160</v>
      </c>
      <c r="E73" s="5">
        <v>13.57</v>
      </c>
      <c r="F73" s="5">
        <f>6/8</f>
        <v>0.75</v>
      </c>
    </row>
    <row r="74" spans="1:6">
      <c r="A74" s="5" t="s">
        <v>256</v>
      </c>
      <c r="B74" s="5" t="s">
        <v>323</v>
      </c>
      <c r="C74" s="5" t="s">
        <v>19</v>
      </c>
      <c r="D74" s="5">
        <v>282.5</v>
      </c>
      <c r="E74" s="5">
        <v>13.5</v>
      </c>
      <c r="F74" s="5">
        <v>2.5</v>
      </c>
    </row>
    <row r="75" spans="1:6">
      <c r="A75" s="5" t="s">
        <v>209</v>
      </c>
      <c r="B75" s="5" t="s">
        <v>200</v>
      </c>
      <c r="C75" s="5" t="s">
        <v>19</v>
      </c>
      <c r="D75" s="5">
        <v>257.7</v>
      </c>
      <c r="E75" s="5">
        <v>13.31</v>
      </c>
      <c r="F75" s="5">
        <f>35/11</f>
        <v>3.1818181818181817</v>
      </c>
    </row>
    <row r="76" spans="1:6">
      <c r="A76" s="5" t="s">
        <v>11</v>
      </c>
      <c r="B76" s="5" t="s">
        <v>6</v>
      </c>
      <c r="C76" s="5" t="s">
        <v>19</v>
      </c>
      <c r="D76" s="5">
        <v>171</v>
      </c>
      <c r="E76" s="5">
        <v>13.16</v>
      </c>
      <c r="F76" s="5">
        <f>2/8</f>
        <v>0.25</v>
      </c>
    </row>
    <row r="77" spans="1:6">
      <c r="A77" s="5" t="s">
        <v>216</v>
      </c>
      <c r="B77" s="5" t="s">
        <v>200</v>
      </c>
      <c r="C77" s="5" t="s">
        <v>19</v>
      </c>
      <c r="D77" s="5">
        <v>131.19999999999999</v>
      </c>
      <c r="E77" s="5">
        <v>12.83</v>
      </c>
      <c r="F77" s="5">
        <f>6/8</f>
        <v>0.75</v>
      </c>
    </row>
    <row r="78" spans="1:6">
      <c r="A78" s="5" t="s">
        <v>297</v>
      </c>
      <c r="B78" s="5" t="s">
        <v>289</v>
      </c>
      <c r="C78" s="5" t="s">
        <v>19</v>
      </c>
      <c r="D78" s="5">
        <v>131</v>
      </c>
      <c r="E78" s="5">
        <v>12.59</v>
      </c>
      <c r="F78" s="5">
        <f>4/5</f>
        <v>0.8</v>
      </c>
    </row>
    <row r="79" spans="1:6">
      <c r="A79" s="5" t="s">
        <v>143</v>
      </c>
      <c r="B79" s="5" t="s">
        <v>138</v>
      </c>
      <c r="C79" s="5" t="s">
        <v>19</v>
      </c>
      <c r="D79" s="5">
        <v>235</v>
      </c>
      <c r="E79" s="5">
        <v>12.43</v>
      </c>
      <c r="F79" s="5">
        <f>18/7</f>
        <v>2.5714285714285716</v>
      </c>
    </row>
    <row r="80" spans="1:6">
      <c r="A80" s="5" t="s">
        <v>154</v>
      </c>
      <c r="B80" s="5" t="s">
        <v>138</v>
      </c>
      <c r="C80" s="5" t="s">
        <v>19</v>
      </c>
      <c r="D80" s="5">
        <v>190</v>
      </c>
      <c r="E80" s="5">
        <v>12.41</v>
      </c>
      <c r="F80" s="5">
        <f>17/7</f>
        <v>2.4285714285714284</v>
      </c>
    </row>
    <row r="81" spans="1:6">
      <c r="A81" s="5" t="s">
        <v>71</v>
      </c>
      <c r="B81" s="5" t="s">
        <v>65</v>
      </c>
      <c r="C81" s="5" t="s">
        <v>19</v>
      </c>
      <c r="D81" s="5">
        <v>143.5</v>
      </c>
      <c r="E81" s="5">
        <v>12.38</v>
      </c>
      <c r="F81" s="5">
        <v>1.3</v>
      </c>
    </row>
    <row r="82" spans="1:6">
      <c r="A82" s="5" t="s">
        <v>151</v>
      </c>
      <c r="B82" s="5" t="s">
        <v>138</v>
      </c>
      <c r="C82" s="5" t="s">
        <v>19</v>
      </c>
      <c r="D82" s="5">
        <v>183.1</v>
      </c>
      <c r="E82" s="5">
        <v>12.31</v>
      </c>
      <c r="F82" s="5">
        <f>11/8</f>
        <v>1.375</v>
      </c>
    </row>
    <row r="83" spans="1:6">
      <c r="A83" s="5" t="s">
        <v>221</v>
      </c>
      <c r="B83" s="5" t="s">
        <v>200</v>
      </c>
      <c r="C83" s="5" t="s">
        <v>19</v>
      </c>
      <c r="D83" s="5">
        <v>216.9</v>
      </c>
      <c r="E83" s="5">
        <v>12.31</v>
      </c>
      <c r="F83" s="5">
        <f>11/8</f>
        <v>1.375</v>
      </c>
    </row>
    <row r="84" spans="1:6">
      <c r="A84" s="5" t="s">
        <v>29</v>
      </c>
      <c r="B84" s="5" t="s">
        <v>37</v>
      </c>
      <c r="C84" s="5" t="s">
        <v>19</v>
      </c>
      <c r="D84" s="5">
        <v>146.1</v>
      </c>
      <c r="E84" s="5">
        <v>12.13</v>
      </c>
      <c r="F84" s="5">
        <f>10/9</f>
        <v>1.1111111111111112</v>
      </c>
    </row>
    <row r="85" spans="1:6">
      <c r="A85" s="5" t="s">
        <v>12</v>
      </c>
      <c r="B85" s="5" t="s">
        <v>6</v>
      </c>
      <c r="C85" s="5" t="s">
        <v>19</v>
      </c>
      <c r="D85" s="5">
        <v>126</v>
      </c>
      <c r="E85" s="5">
        <v>12.07</v>
      </c>
      <c r="F85" s="5">
        <f>7/8</f>
        <v>0.875</v>
      </c>
    </row>
    <row r="86" spans="1:6">
      <c r="A86" s="5" t="s">
        <v>87</v>
      </c>
      <c r="B86" s="5" t="s">
        <v>289</v>
      </c>
      <c r="C86" s="5" t="s">
        <v>19</v>
      </c>
      <c r="D86" s="5">
        <v>167</v>
      </c>
      <c r="E86" s="5">
        <v>12.01</v>
      </c>
      <c r="F86" s="5">
        <v>1.1000000000000001</v>
      </c>
    </row>
    <row r="87" spans="1:6">
      <c r="A87" s="5" t="s">
        <v>292</v>
      </c>
      <c r="B87" s="5" t="s">
        <v>289</v>
      </c>
      <c r="C87" s="5" t="s">
        <v>19</v>
      </c>
      <c r="D87" s="5">
        <v>182.2</v>
      </c>
      <c r="E87" s="5">
        <v>12</v>
      </c>
      <c r="F87" s="5">
        <f>15/9</f>
        <v>1.6666666666666667</v>
      </c>
    </row>
    <row r="88" spans="1:6">
      <c r="A88" s="5" t="s">
        <v>331</v>
      </c>
      <c r="B88" s="5" t="s">
        <v>323</v>
      </c>
      <c r="C88" s="5" t="s">
        <v>19</v>
      </c>
      <c r="D88" s="5">
        <v>215.5</v>
      </c>
      <c r="E88" s="5">
        <v>12</v>
      </c>
      <c r="F88" s="5">
        <v>0.7</v>
      </c>
    </row>
    <row r="89" spans="1:6">
      <c r="A89" s="5" t="s">
        <v>333</v>
      </c>
      <c r="B89" s="5" t="s">
        <v>323</v>
      </c>
      <c r="C89" s="5" t="s">
        <v>19</v>
      </c>
      <c r="D89" s="5">
        <v>208.5</v>
      </c>
      <c r="E89" s="5">
        <v>12</v>
      </c>
      <c r="F89" s="5">
        <v>1.6</v>
      </c>
    </row>
    <row r="90" spans="1:6">
      <c r="A90" s="5" t="s">
        <v>293</v>
      </c>
      <c r="B90" s="5" t="s">
        <v>289</v>
      </c>
      <c r="C90" s="5" t="s">
        <v>19</v>
      </c>
      <c r="D90" s="5">
        <v>178.5</v>
      </c>
      <c r="E90" s="5">
        <v>11.98</v>
      </c>
      <c r="F90" s="5">
        <v>1.6</v>
      </c>
    </row>
    <row r="91" spans="1:6">
      <c r="A91" s="5" t="s">
        <v>152</v>
      </c>
      <c r="B91" s="5" t="s">
        <v>138</v>
      </c>
      <c r="C91" s="5" t="s">
        <v>19</v>
      </c>
      <c r="D91" s="5">
        <v>109.2</v>
      </c>
      <c r="E91" s="5">
        <v>11.88</v>
      </c>
      <c r="F91" s="5">
        <v>0.5</v>
      </c>
    </row>
    <row r="92" spans="1:6">
      <c r="A92" s="5" t="s">
        <v>155</v>
      </c>
      <c r="B92" s="5" t="s">
        <v>138</v>
      </c>
      <c r="C92" s="5" t="s">
        <v>19</v>
      </c>
      <c r="D92" s="5">
        <v>160</v>
      </c>
      <c r="E92" s="5">
        <v>11.6</v>
      </c>
      <c r="F92" s="5">
        <f>14/7</f>
        <v>2</v>
      </c>
    </row>
    <row r="93" spans="1:6">
      <c r="A93" s="5" t="s">
        <v>302</v>
      </c>
      <c r="B93" s="5" t="s">
        <v>289</v>
      </c>
      <c r="C93" s="5" t="s">
        <v>19</v>
      </c>
      <c r="D93" s="5">
        <v>82</v>
      </c>
      <c r="E93" s="5">
        <v>11.58</v>
      </c>
      <c r="F93" s="5">
        <f>4/5</f>
        <v>0.8</v>
      </c>
    </row>
    <row r="94" spans="1:6">
      <c r="A94" s="5" t="s">
        <v>10</v>
      </c>
      <c r="B94" s="5" t="s">
        <v>6</v>
      </c>
      <c r="C94" s="5" t="s">
        <v>19</v>
      </c>
      <c r="D94" s="5">
        <v>150.80000000000001</v>
      </c>
      <c r="E94" s="5">
        <v>11.43</v>
      </c>
      <c r="F94" s="5">
        <f>9/8</f>
        <v>1.125</v>
      </c>
    </row>
    <row r="95" spans="1:6">
      <c r="A95" s="5" t="s">
        <v>341</v>
      </c>
      <c r="B95" s="5" t="s">
        <v>323</v>
      </c>
      <c r="C95" s="5" t="s">
        <v>19</v>
      </c>
      <c r="D95" s="5">
        <v>175.5</v>
      </c>
      <c r="E95" s="5">
        <v>11.4</v>
      </c>
      <c r="F95" s="5">
        <v>0.5</v>
      </c>
    </row>
    <row r="96" spans="1:6">
      <c r="A96" s="5" t="s">
        <v>15</v>
      </c>
      <c r="B96" s="5" t="s">
        <v>6</v>
      </c>
      <c r="C96" s="5" t="s">
        <v>19</v>
      </c>
      <c r="D96" s="5">
        <v>142.5</v>
      </c>
      <c r="E96" s="5">
        <v>11.25</v>
      </c>
      <c r="F96" s="5">
        <f>5/8</f>
        <v>0.625</v>
      </c>
    </row>
    <row r="97" spans="1:6">
      <c r="A97" s="5" t="s">
        <v>32</v>
      </c>
      <c r="B97" s="5" t="s">
        <v>37</v>
      </c>
      <c r="C97" s="5" t="s">
        <v>19</v>
      </c>
      <c r="D97" s="5">
        <v>151.1</v>
      </c>
      <c r="E97" s="5">
        <v>11.25</v>
      </c>
      <c r="F97" s="5">
        <f>15/9</f>
        <v>1.6666666666666667</v>
      </c>
    </row>
    <row r="98" spans="1:6">
      <c r="A98" s="5" t="s">
        <v>72</v>
      </c>
      <c r="B98" s="5" t="s">
        <v>65</v>
      </c>
      <c r="C98" s="5" t="s">
        <v>19</v>
      </c>
      <c r="D98" s="5">
        <v>127.5</v>
      </c>
      <c r="E98" s="5">
        <v>11.1</v>
      </c>
      <c r="F98" s="5">
        <v>1.3</v>
      </c>
    </row>
    <row r="99" spans="1:6">
      <c r="A99" s="5" t="s">
        <v>86</v>
      </c>
      <c r="B99" s="5" t="s">
        <v>289</v>
      </c>
      <c r="C99" s="5" t="s">
        <v>19</v>
      </c>
      <c r="D99" s="5">
        <v>154</v>
      </c>
      <c r="E99" s="5">
        <v>11.1</v>
      </c>
      <c r="F99" s="5">
        <v>1.2</v>
      </c>
    </row>
    <row r="100" spans="1:6">
      <c r="A100" s="5" t="s">
        <v>351</v>
      </c>
      <c r="B100" s="5" t="s">
        <v>323</v>
      </c>
      <c r="C100" s="5" t="s">
        <v>19</v>
      </c>
      <c r="D100" s="5">
        <v>132</v>
      </c>
      <c r="E100" s="5">
        <v>11.1</v>
      </c>
      <c r="F100" s="5">
        <v>0.4</v>
      </c>
    </row>
    <row r="101" spans="1:6">
      <c r="A101" s="5" t="s">
        <v>233</v>
      </c>
      <c r="B101" s="5" t="s">
        <v>200</v>
      </c>
      <c r="C101" s="5" t="s">
        <v>19</v>
      </c>
      <c r="D101" s="5">
        <v>138.1</v>
      </c>
      <c r="E101" s="5">
        <v>10.96</v>
      </c>
      <c r="F101" s="5">
        <f>10/8</f>
        <v>1.25</v>
      </c>
    </row>
    <row r="102" spans="1:6">
      <c r="A102" s="5" t="s">
        <v>30</v>
      </c>
      <c r="B102" s="5" t="s">
        <v>37</v>
      </c>
      <c r="C102" s="5" t="s">
        <v>19</v>
      </c>
      <c r="D102" s="5">
        <v>116</v>
      </c>
      <c r="E102" s="5">
        <v>10.89</v>
      </c>
      <c r="F102" s="5">
        <f>8/10</f>
        <v>0.8</v>
      </c>
    </row>
    <row r="103" spans="1:6">
      <c r="A103" s="5" t="s">
        <v>211</v>
      </c>
      <c r="B103" s="5" t="s">
        <v>200</v>
      </c>
      <c r="C103" s="5" t="s">
        <v>19</v>
      </c>
      <c r="D103" s="5">
        <v>140.9</v>
      </c>
      <c r="E103" s="5">
        <v>10.81</v>
      </c>
      <c r="F103" s="5">
        <v>1</v>
      </c>
    </row>
    <row r="104" spans="1:6">
      <c r="A104" s="5" t="s">
        <v>294</v>
      </c>
      <c r="B104" s="5" t="s">
        <v>289</v>
      </c>
      <c r="C104" s="5" t="s">
        <v>19</v>
      </c>
      <c r="D104" s="5">
        <v>148.5</v>
      </c>
      <c r="E104" s="5">
        <v>10.69</v>
      </c>
      <c r="F104" s="5">
        <v>0.8</v>
      </c>
    </row>
    <row r="105" spans="1:6">
      <c r="A105" s="5" t="s">
        <v>153</v>
      </c>
      <c r="B105" s="5" t="s">
        <v>138</v>
      </c>
      <c r="C105" s="5" t="s">
        <v>19</v>
      </c>
      <c r="D105" s="5">
        <v>103.3</v>
      </c>
      <c r="E105" s="5">
        <v>10.67</v>
      </c>
      <c r="F105" s="5">
        <v>0</v>
      </c>
    </row>
    <row r="106" spans="1:6">
      <c r="A106" s="5" t="s">
        <v>89</v>
      </c>
      <c r="B106" s="5" t="s">
        <v>289</v>
      </c>
      <c r="C106" s="5" t="s">
        <v>19</v>
      </c>
      <c r="D106" s="5">
        <v>101.5</v>
      </c>
      <c r="E106" s="5">
        <v>10.66</v>
      </c>
      <c r="F106" s="5">
        <v>0.5</v>
      </c>
    </row>
    <row r="107" spans="1:6">
      <c r="A107" s="5" t="s">
        <v>340</v>
      </c>
      <c r="B107" s="5" t="s">
        <v>323</v>
      </c>
      <c r="C107" s="5" t="s">
        <v>19</v>
      </c>
      <c r="D107" s="5">
        <v>134.5</v>
      </c>
      <c r="E107" s="5">
        <v>10.5</v>
      </c>
      <c r="F107" s="5">
        <v>0.3</v>
      </c>
    </row>
    <row r="108" spans="1:6">
      <c r="A108" s="5" t="s">
        <v>296</v>
      </c>
      <c r="B108" s="5" t="s">
        <v>289</v>
      </c>
      <c r="C108" s="5" t="s">
        <v>19</v>
      </c>
      <c r="D108" s="5">
        <v>140</v>
      </c>
      <c r="E108" s="5">
        <v>10.48</v>
      </c>
      <c r="F108" s="5">
        <f>7/9</f>
        <v>0.77777777777777779</v>
      </c>
    </row>
    <row r="109" spans="1:6">
      <c r="A109" s="5" t="s">
        <v>227</v>
      </c>
      <c r="B109" s="5" t="s">
        <v>200</v>
      </c>
      <c r="C109" s="5" t="s">
        <v>19</v>
      </c>
      <c r="D109" s="5">
        <v>165.6</v>
      </c>
      <c r="E109" s="5">
        <v>10.46</v>
      </c>
      <c r="F109" s="5">
        <f>6/8</f>
        <v>0.75</v>
      </c>
    </row>
    <row r="110" spans="1:6">
      <c r="A110" s="5" t="s">
        <v>16</v>
      </c>
      <c r="B110" s="5" t="s">
        <v>6</v>
      </c>
      <c r="C110" s="5" t="s">
        <v>19</v>
      </c>
      <c r="D110" s="5">
        <v>65.8</v>
      </c>
      <c r="E110" s="5">
        <v>10.24</v>
      </c>
      <c r="F110" s="5">
        <f>3/8</f>
        <v>0.375</v>
      </c>
    </row>
    <row r="111" spans="1:6">
      <c r="A111" s="5" t="s">
        <v>33</v>
      </c>
      <c r="B111" s="5" t="s">
        <v>37</v>
      </c>
      <c r="C111" s="5" t="s">
        <v>19</v>
      </c>
      <c r="D111" s="5">
        <v>96.7</v>
      </c>
      <c r="E111" s="5">
        <v>10.23</v>
      </c>
      <c r="F111" s="5">
        <f>7/9</f>
        <v>0.77777777777777779</v>
      </c>
    </row>
    <row r="112" spans="1:6">
      <c r="A112" s="5" t="s">
        <v>345</v>
      </c>
      <c r="B112" s="5" t="s">
        <v>323</v>
      </c>
      <c r="C112" s="5" t="s">
        <v>19</v>
      </c>
      <c r="D112" s="5">
        <v>107.5</v>
      </c>
      <c r="E112" s="5">
        <v>10.200000000000001</v>
      </c>
      <c r="F112" s="5">
        <v>0.9</v>
      </c>
    </row>
    <row r="113" spans="1:6">
      <c r="A113" s="5" t="s">
        <v>156</v>
      </c>
      <c r="B113" s="5" t="s">
        <v>138</v>
      </c>
      <c r="C113" s="5" t="s">
        <v>19</v>
      </c>
      <c r="D113" s="5">
        <v>75.7</v>
      </c>
      <c r="E113" s="5">
        <v>10.19</v>
      </c>
      <c r="F113" s="5">
        <f>3/7</f>
        <v>0.42857142857142855</v>
      </c>
    </row>
    <row r="114" spans="1:6">
      <c r="A114" s="5" t="s">
        <v>222</v>
      </c>
      <c r="B114" s="5" t="s">
        <v>200</v>
      </c>
      <c r="C114" s="5" t="s">
        <v>19</v>
      </c>
      <c r="D114" s="5">
        <v>98.8</v>
      </c>
      <c r="E114" s="5">
        <v>10</v>
      </c>
      <c r="F114" s="5">
        <f>6/8</f>
        <v>0.75</v>
      </c>
    </row>
    <row r="115" spans="1:6">
      <c r="A115" s="5" t="s">
        <v>336</v>
      </c>
      <c r="B115" s="5" t="s">
        <v>323</v>
      </c>
      <c r="C115" s="5" t="s">
        <v>19</v>
      </c>
      <c r="D115" s="5">
        <v>166</v>
      </c>
      <c r="E115" s="5">
        <v>9.9</v>
      </c>
      <c r="F115" s="5">
        <v>1.2</v>
      </c>
    </row>
    <row r="116" spans="1:6">
      <c r="A116" s="5" t="s">
        <v>337</v>
      </c>
      <c r="B116" s="5" t="s">
        <v>323</v>
      </c>
      <c r="C116" s="5" t="s">
        <v>19</v>
      </c>
      <c r="D116" s="5">
        <v>187</v>
      </c>
      <c r="E116" s="5">
        <v>9.9</v>
      </c>
      <c r="F116" s="5">
        <v>0.9</v>
      </c>
    </row>
    <row r="117" spans="1:6">
      <c r="A117" s="5" t="s">
        <v>78</v>
      </c>
      <c r="B117" s="5" t="s">
        <v>65</v>
      </c>
      <c r="C117" s="5" t="s">
        <v>19</v>
      </c>
      <c r="D117" s="5">
        <v>94.5</v>
      </c>
      <c r="E117" s="5">
        <v>9.6999999999999993</v>
      </c>
      <c r="F117" s="5">
        <v>0.9</v>
      </c>
    </row>
    <row r="118" spans="1:6">
      <c r="A118" s="5" t="s">
        <v>298</v>
      </c>
      <c r="B118" s="5" t="s">
        <v>289</v>
      </c>
      <c r="C118" s="5" t="s">
        <v>19</v>
      </c>
      <c r="D118" s="5">
        <v>126.2</v>
      </c>
      <c r="E118" s="5">
        <v>9.61</v>
      </c>
      <c r="F118" s="5">
        <v>1</v>
      </c>
    </row>
    <row r="119" spans="1:6">
      <c r="A119" s="5" t="s">
        <v>335</v>
      </c>
      <c r="B119" s="5" t="s">
        <v>323</v>
      </c>
      <c r="C119" s="5" t="s">
        <v>19</v>
      </c>
      <c r="D119" s="5">
        <v>196.5</v>
      </c>
      <c r="E119" s="5">
        <v>9.6</v>
      </c>
      <c r="F119" s="5">
        <v>2.1</v>
      </c>
    </row>
    <row r="120" spans="1:6">
      <c r="A120" s="5" t="s">
        <v>339</v>
      </c>
      <c r="B120" s="5" t="s">
        <v>323</v>
      </c>
      <c r="C120" s="5" t="s">
        <v>19</v>
      </c>
      <c r="D120" s="5">
        <v>145.5</v>
      </c>
      <c r="E120" s="5">
        <v>9.6</v>
      </c>
      <c r="F120" s="5">
        <v>1.1000000000000001</v>
      </c>
    </row>
    <row r="121" spans="1:6">
      <c r="A121" s="5" t="s">
        <v>342</v>
      </c>
      <c r="B121" s="5" t="s">
        <v>323</v>
      </c>
      <c r="C121" s="5" t="s">
        <v>19</v>
      </c>
      <c r="D121" s="5">
        <v>160</v>
      </c>
      <c r="E121" s="5">
        <v>9.6</v>
      </c>
      <c r="F121" s="5">
        <v>0.8</v>
      </c>
    </row>
    <row r="122" spans="1:6">
      <c r="A122" s="5" t="s">
        <v>347</v>
      </c>
      <c r="B122" s="5" t="s">
        <v>323</v>
      </c>
      <c r="C122" s="5" t="s">
        <v>19</v>
      </c>
      <c r="D122" s="5">
        <v>145.5</v>
      </c>
      <c r="E122" s="5">
        <v>9.6</v>
      </c>
      <c r="F122" s="5">
        <v>0.5</v>
      </c>
    </row>
    <row r="123" spans="1:6">
      <c r="A123" s="5" t="s">
        <v>295</v>
      </c>
      <c r="B123" s="5" t="s">
        <v>289</v>
      </c>
      <c r="C123" s="5" t="s">
        <v>19</v>
      </c>
      <c r="D123" s="5">
        <v>144</v>
      </c>
      <c r="E123" s="5">
        <v>9.59</v>
      </c>
      <c r="F123" s="5">
        <v>1.1000000000000001</v>
      </c>
    </row>
    <row r="124" spans="1:6">
      <c r="A124" s="5" t="s">
        <v>232</v>
      </c>
      <c r="B124" s="5" t="s">
        <v>200</v>
      </c>
      <c r="C124" s="5" t="s">
        <v>19</v>
      </c>
      <c r="D124" s="5">
        <f>((106.2*8)+(55*2))/10</f>
        <v>95.960000000000008</v>
      </c>
      <c r="E124" s="5">
        <f>(60+410)/(5+45)</f>
        <v>9.4</v>
      </c>
      <c r="F124" s="5">
        <v>0.6</v>
      </c>
    </row>
    <row r="125" spans="1:6">
      <c r="A125" s="5" t="s">
        <v>299</v>
      </c>
      <c r="B125" s="5" t="s">
        <v>289</v>
      </c>
      <c r="C125" s="5" t="s">
        <v>19</v>
      </c>
      <c r="D125" s="5">
        <v>103.3</v>
      </c>
      <c r="E125" s="5">
        <v>9.39</v>
      </c>
      <c r="F125" s="5">
        <f>7/9</f>
        <v>0.77777777777777779</v>
      </c>
    </row>
    <row r="126" spans="1:6">
      <c r="A126" s="5" t="s">
        <v>215</v>
      </c>
      <c r="B126" s="5" t="s">
        <v>200</v>
      </c>
      <c r="C126" s="5" t="s">
        <v>19</v>
      </c>
      <c r="D126" s="5">
        <v>144.4</v>
      </c>
      <c r="E126" s="5">
        <v>9.33</v>
      </c>
      <c r="F126" s="5">
        <f>11/8</f>
        <v>1.375</v>
      </c>
    </row>
    <row r="127" spans="1:6">
      <c r="A127" s="5" t="s">
        <v>350</v>
      </c>
      <c r="B127" s="5" t="s">
        <v>323</v>
      </c>
      <c r="C127" s="5" t="s">
        <v>19</v>
      </c>
      <c r="D127" s="5">
        <v>141.5</v>
      </c>
      <c r="E127" s="5">
        <v>9.3000000000000007</v>
      </c>
      <c r="F127" s="5">
        <v>1.3</v>
      </c>
    </row>
    <row r="128" spans="1:6">
      <c r="A128" s="5" t="s">
        <v>344</v>
      </c>
      <c r="B128" s="5" t="s">
        <v>323</v>
      </c>
      <c r="C128" s="5" t="s">
        <v>19</v>
      </c>
      <c r="D128" s="5">
        <v>161</v>
      </c>
      <c r="E128" s="5">
        <v>9</v>
      </c>
      <c r="F128" s="5">
        <v>0.9</v>
      </c>
    </row>
    <row r="129" spans="1:6">
      <c r="A129" s="5" t="s">
        <v>224</v>
      </c>
      <c r="B129" s="5" t="s">
        <v>200</v>
      </c>
      <c r="C129" s="5" t="s">
        <v>19</v>
      </c>
      <c r="D129" s="5">
        <v>36.200000000000003</v>
      </c>
      <c r="E129" s="5">
        <v>8.82</v>
      </c>
      <c r="F129" s="5">
        <v>0</v>
      </c>
    </row>
    <row r="130" spans="1:6">
      <c r="A130" s="5" t="s">
        <v>301</v>
      </c>
      <c r="B130" s="5" t="s">
        <v>289</v>
      </c>
      <c r="C130" s="5" t="s">
        <v>19</v>
      </c>
      <c r="D130" s="5">
        <v>100</v>
      </c>
      <c r="E130" s="5">
        <v>8.81</v>
      </c>
      <c r="F130" s="5">
        <f>7/8</f>
        <v>0.875</v>
      </c>
    </row>
    <row r="131" spans="1:6">
      <c r="A131" s="5" t="s">
        <v>348</v>
      </c>
      <c r="B131" s="5" t="s">
        <v>323</v>
      </c>
      <c r="C131" s="5" t="s">
        <v>19</v>
      </c>
      <c r="D131" s="5">
        <v>107</v>
      </c>
      <c r="E131" s="5">
        <v>8.6999999999999993</v>
      </c>
      <c r="F131" s="5">
        <v>0.8</v>
      </c>
    </row>
    <row r="132" spans="1:6">
      <c r="A132" s="5" t="s">
        <v>81</v>
      </c>
      <c r="B132" s="5" t="s">
        <v>65</v>
      </c>
      <c r="C132" s="5" t="s">
        <v>19</v>
      </c>
      <c r="D132" s="5">
        <v>79</v>
      </c>
      <c r="E132" s="5">
        <v>8.64</v>
      </c>
      <c r="F132" s="5">
        <v>1</v>
      </c>
    </row>
    <row r="133" spans="1:6">
      <c r="A133" s="5" t="s">
        <v>17</v>
      </c>
      <c r="B133" s="5" t="s">
        <v>6</v>
      </c>
      <c r="C133" s="5" t="s">
        <v>19</v>
      </c>
      <c r="D133" s="5">
        <v>49</v>
      </c>
      <c r="E133" s="5">
        <v>8.57</v>
      </c>
      <c r="F133" s="5">
        <v>0</v>
      </c>
    </row>
    <row r="134" spans="1:6">
      <c r="A134" s="5" t="s">
        <v>99</v>
      </c>
      <c r="B134" s="5" t="s">
        <v>289</v>
      </c>
      <c r="C134" s="5" t="s">
        <v>19</v>
      </c>
      <c r="D134" s="5">
        <v>94.4</v>
      </c>
      <c r="E134" s="5">
        <v>8.5399999999999991</v>
      </c>
      <c r="F134" s="5">
        <f>3/9</f>
        <v>0.33333333333333331</v>
      </c>
    </row>
    <row r="135" spans="1:6">
      <c r="A135" s="5" t="s">
        <v>73</v>
      </c>
      <c r="B135" s="5" t="s">
        <v>65</v>
      </c>
      <c r="C135" s="5" t="s">
        <v>19</v>
      </c>
      <c r="D135" s="5">
        <v>99.5</v>
      </c>
      <c r="E135" s="5">
        <v>8.3000000000000007</v>
      </c>
      <c r="F135" s="5">
        <v>1</v>
      </c>
    </row>
    <row r="136" spans="1:6">
      <c r="A136" s="5" t="s">
        <v>35</v>
      </c>
      <c r="B136" s="5" t="s">
        <v>37</v>
      </c>
      <c r="C136" s="5" t="s">
        <v>19</v>
      </c>
      <c r="D136" s="5">
        <v>65.599999999999994</v>
      </c>
      <c r="E136" s="5">
        <v>8.2799999999999994</v>
      </c>
      <c r="F136" s="5">
        <f>4/9</f>
        <v>0.44444444444444442</v>
      </c>
    </row>
    <row r="137" spans="1:6">
      <c r="A137" s="5" t="s">
        <v>231</v>
      </c>
      <c r="B137" s="5" t="s">
        <v>200</v>
      </c>
      <c r="C137" s="5" t="s">
        <v>19</v>
      </c>
      <c r="D137" s="5">
        <v>131.19999999999999</v>
      </c>
      <c r="E137" s="5">
        <v>8.07</v>
      </c>
      <c r="F137" s="5">
        <f>11/8</f>
        <v>1.375</v>
      </c>
    </row>
    <row r="138" spans="1:6">
      <c r="A138" s="5" t="s">
        <v>34</v>
      </c>
      <c r="B138" s="5" t="s">
        <v>37</v>
      </c>
      <c r="C138" s="5" t="s">
        <v>19</v>
      </c>
      <c r="D138" s="5">
        <v>90</v>
      </c>
      <c r="E138" s="5">
        <v>8</v>
      </c>
      <c r="F138" s="5">
        <f>9/9</f>
        <v>1</v>
      </c>
    </row>
    <row r="139" spans="1:6">
      <c r="A139" s="5" t="s">
        <v>235</v>
      </c>
      <c r="B139" s="5" t="s">
        <v>200</v>
      </c>
      <c r="C139" s="5" t="s">
        <v>19</v>
      </c>
      <c r="D139" s="5">
        <v>46.4</v>
      </c>
      <c r="E139" s="5">
        <v>8</v>
      </c>
      <c r="F139" s="5">
        <f>3/8</f>
        <v>0.375</v>
      </c>
    </row>
    <row r="140" spans="1:6">
      <c r="A140" s="5" t="s">
        <v>300</v>
      </c>
      <c r="B140" s="5" t="s">
        <v>289</v>
      </c>
      <c r="C140" s="5" t="s">
        <v>19</v>
      </c>
      <c r="D140" s="5">
        <v>37</v>
      </c>
      <c r="E140" s="5">
        <v>8</v>
      </c>
      <c r="F140" s="5">
        <f>4/5</f>
        <v>0.8</v>
      </c>
    </row>
    <row r="141" spans="1:6">
      <c r="A141" s="5" t="s">
        <v>229</v>
      </c>
      <c r="B141" s="5" t="s">
        <v>200</v>
      </c>
      <c r="C141" s="5" t="s">
        <v>19</v>
      </c>
      <c r="D141" s="5">
        <v>75.599999999999994</v>
      </c>
      <c r="E141" s="5">
        <v>7.84</v>
      </c>
      <c r="F141" s="5">
        <v>0.5</v>
      </c>
    </row>
    <row r="142" spans="1:6">
      <c r="A142" s="5" t="s">
        <v>223</v>
      </c>
      <c r="B142" s="5" t="s">
        <v>200</v>
      </c>
      <c r="C142" s="5" t="s">
        <v>19</v>
      </c>
      <c r="D142" s="5">
        <v>61.9</v>
      </c>
      <c r="E142" s="5">
        <v>7.67</v>
      </c>
      <c r="F142" s="5">
        <f>7/8</f>
        <v>0.875</v>
      </c>
    </row>
    <row r="143" spans="1:6">
      <c r="A143" s="5" t="s">
        <v>218</v>
      </c>
      <c r="B143" s="5" t="s">
        <v>200</v>
      </c>
      <c r="C143" s="5" t="s">
        <v>19</v>
      </c>
      <c r="D143" s="5">
        <v>61.2</v>
      </c>
      <c r="E143" s="5">
        <v>7.59</v>
      </c>
      <c r="F143" s="5">
        <f>1/8</f>
        <v>0.125</v>
      </c>
    </row>
    <row r="144" spans="1:6">
      <c r="A144" s="5" t="s">
        <v>217</v>
      </c>
      <c r="B144" s="5" t="s">
        <v>200</v>
      </c>
      <c r="C144" s="5" t="s">
        <v>19</v>
      </c>
      <c r="D144" s="5">
        <v>78.099999999999994</v>
      </c>
      <c r="E144" s="5">
        <v>7.5</v>
      </c>
      <c r="F144" s="5">
        <f>6/8</f>
        <v>0.75</v>
      </c>
    </row>
    <row r="145" spans="1:6">
      <c r="A145" s="5" t="s">
        <v>234</v>
      </c>
      <c r="B145" s="5" t="s">
        <v>200</v>
      </c>
      <c r="C145" s="5" t="s">
        <v>19</v>
      </c>
      <c r="D145" s="5">
        <v>65.599999999999994</v>
      </c>
      <c r="E145" s="5">
        <v>7.5</v>
      </c>
      <c r="F145" s="5">
        <f>2/8</f>
        <v>0.25</v>
      </c>
    </row>
    <row r="146" spans="1:6">
      <c r="A146" s="5" t="s">
        <v>343</v>
      </c>
      <c r="B146" s="5" t="s">
        <v>323</v>
      </c>
      <c r="C146" s="5" t="s">
        <v>19</v>
      </c>
      <c r="D146" s="5">
        <v>127.5</v>
      </c>
      <c r="E146" s="5">
        <v>7.5</v>
      </c>
      <c r="F146" s="5">
        <v>1.4</v>
      </c>
    </row>
    <row r="147" spans="1:6">
      <c r="A147" s="5" t="s">
        <v>346</v>
      </c>
      <c r="B147" s="5" t="s">
        <v>323</v>
      </c>
      <c r="C147" s="5" t="s">
        <v>19</v>
      </c>
      <c r="D147" s="5">
        <v>140</v>
      </c>
      <c r="E147" s="5">
        <v>7.5</v>
      </c>
      <c r="F147" s="5">
        <v>1.1000000000000001</v>
      </c>
    </row>
    <row r="148" spans="1:6">
      <c r="A148" s="5" t="s">
        <v>228</v>
      </c>
      <c r="B148" s="5" t="s">
        <v>200</v>
      </c>
      <c r="C148" s="5" t="s">
        <v>19</v>
      </c>
      <c r="D148" s="5">
        <v>90.6</v>
      </c>
      <c r="E148" s="5">
        <v>7.38</v>
      </c>
      <c r="F148" s="5">
        <f>6/8</f>
        <v>0.75</v>
      </c>
    </row>
    <row r="149" spans="1:6">
      <c r="A149" s="5" t="s">
        <v>236</v>
      </c>
      <c r="B149" s="5" t="s">
        <v>200</v>
      </c>
      <c r="C149" s="5" t="s">
        <v>19</v>
      </c>
      <c r="D149" s="5">
        <v>53.6</v>
      </c>
      <c r="E149" s="5">
        <v>7.27</v>
      </c>
      <c r="F149" s="5">
        <f>4/8</f>
        <v>0.5</v>
      </c>
    </row>
    <row r="150" spans="1:6">
      <c r="A150" s="5" t="s">
        <v>349</v>
      </c>
      <c r="B150" s="5" t="s">
        <v>323</v>
      </c>
      <c r="C150" s="5" t="s">
        <v>19</v>
      </c>
      <c r="D150" s="5">
        <v>75.5</v>
      </c>
      <c r="E150" s="5">
        <v>6.9</v>
      </c>
      <c r="F150" s="5">
        <v>0.4</v>
      </c>
    </row>
    <row r="151" spans="1:6">
      <c r="A151" s="5" t="s">
        <v>225</v>
      </c>
      <c r="B151" s="5" t="s">
        <v>200</v>
      </c>
      <c r="C151" s="5" t="s">
        <v>19</v>
      </c>
      <c r="D151" s="5">
        <v>56.2</v>
      </c>
      <c r="E151" s="5">
        <v>5.76</v>
      </c>
      <c r="F151" s="5">
        <f>2/8</f>
        <v>0.25</v>
      </c>
    </row>
    <row r="152" spans="1:6">
      <c r="A152" s="5" t="s">
        <v>18</v>
      </c>
      <c r="B152" s="5" t="s">
        <v>6</v>
      </c>
      <c r="C152" s="5" t="s">
        <v>19</v>
      </c>
      <c r="D152" s="5">
        <v>21</v>
      </c>
      <c r="E152" s="5">
        <v>5.71</v>
      </c>
      <c r="F152" s="5">
        <v>0</v>
      </c>
    </row>
    <row r="153" spans="1:6">
      <c r="A153" s="5" t="s">
        <v>219</v>
      </c>
      <c r="B153" s="5" t="s">
        <v>200</v>
      </c>
      <c r="C153" s="5" t="s">
        <v>19</v>
      </c>
      <c r="D153" s="5">
        <v>49.4</v>
      </c>
      <c r="E153" s="5">
        <v>4.29</v>
      </c>
      <c r="F153" s="5">
        <f>1/8</f>
        <v>0.125</v>
      </c>
    </row>
    <row r="154" spans="1:6">
      <c r="A154" s="5" t="s">
        <v>230</v>
      </c>
      <c r="B154" s="5" t="s">
        <v>200</v>
      </c>
      <c r="C154" s="5" t="s">
        <v>19</v>
      </c>
      <c r="D154" s="5">
        <v>21.9</v>
      </c>
      <c r="E154" s="5">
        <v>3.33</v>
      </c>
      <c r="F154" s="5">
        <v>0.5</v>
      </c>
    </row>
    <row r="155" spans="1:6">
      <c r="A155" s="5" t="s">
        <v>352</v>
      </c>
      <c r="B155" s="5" t="s">
        <v>323</v>
      </c>
      <c r="C155" s="5" t="s">
        <v>19</v>
      </c>
      <c r="D155" s="5">
        <v>39.5</v>
      </c>
      <c r="E155" s="5">
        <v>2.1</v>
      </c>
      <c r="F155" s="5">
        <v>0.2</v>
      </c>
    </row>
    <row r="156" spans="1:6">
      <c r="A156" s="5" t="s">
        <v>36</v>
      </c>
      <c r="B156" s="5" t="s">
        <v>37</v>
      </c>
      <c r="C156" s="5" t="s">
        <v>19</v>
      </c>
      <c r="D156" s="5">
        <v>28.9</v>
      </c>
      <c r="E156" s="5">
        <v>1.82</v>
      </c>
      <c r="F156" s="5">
        <f>4/9</f>
        <v>0.44444444444444442</v>
      </c>
    </row>
    <row r="157" spans="1:6">
      <c r="A157" s="5" t="s">
        <v>353</v>
      </c>
      <c r="B157" s="5" t="s">
        <v>323</v>
      </c>
      <c r="C157" s="5" t="s">
        <v>19</v>
      </c>
      <c r="D157" s="5">
        <v>24.5</v>
      </c>
      <c r="E157" s="5">
        <v>1.7999999999999998</v>
      </c>
      <c r="F157" s="5">
        <v>0.3</v>
      </c>
    </row>
    <row r="158" spans="1:6">
      <c r="A158" s="3" t="s">
        <v>506</v>
      </c>
      <c r="B158" s="3" t="s">
        <v>511</v>
      </c>
      <c r="C158" s="5" t="s">
        <v>19</v>
      </c>
      <c r="D158" s="3">
        <v>329.4</v>
      </c>
      <c r="E158" s="3">
        <v>19.329999999999998</v>
      </c>
      <c r="F158" s="3">
        <v>3</v>
      </c>
    </row>
    <row r="159" spans="1:6">
      <c r="A159" s="3" t="s">
        <v>507</v>
      </c>
      <c r="B159" s="3" t="s">
        <v>511</v>
      </c>
      <c r="C159" s="5" t="s">
        <v>19</v>
      </c>
      <c r="D159" s="3">
        <v>314.39999999999998</v>
      </c>
      <c r="E159" s="3">
        <v>17.53</v>
      </c>
      <c r="F159" s="3">
        <v>3</v>
      </c>
    </row>
    <row r="160" spans="1:6">
      <c r="A160" s="3" t="s">
        <v>508</v>
      </c>
      <c r="B160" s="3" t="s">
        <v>511</v>
      </c>
      <c r="C160" s="5" t="s">
        <v>19</v>
      </c>
      <c r="D160" s="3">
        <v>170.6</v>
      </c>
      <c r="E160" s="3">
        <v>13.73</v>
      </c>
      <c r="F160" s="3">
        <f>11/8</f>
        <v>1.375</v>
      </c>
    </row>
    <row r="161" spans="1:6">
      <c r="A161" s="3" t="s">
        <v>509</v>
      </c>
      <c r="B161" s="3" t="s">
        <v>511</v>
      </c>
      <c r="C161" s="5" t="s">
        <v>19</v>
      </c>
      <c r="D161" s="3">
        <v>119.4</v>
      </c>
      <c r="E161" s="3">
        <v>8.6300000000000008</v>
      </c>
      <c r="F161" s="3">
        <f>7/8</f>
        <v>0.875</v>
      </c>
    </row>
    <row r="162" spans="1:6">
      <c r="A162" s="3" t="s">
        <v>510</v>
      </c>
      <c r="B162" s="3" t="s">
        <v>511</v>
      </c>
      <c r="C162" s="5" t="s">
        <v>19</v>
      </c>
      <c r="D162" s="3">
        <v>27.5</v>
      </c>
      <c r="E162" s="3">
        <v>3.53</v>
      </c>
      <c r="F162" s="3">
        <f>2/8</f>
        <v>0.25</v>
      </c>
    </row>
    <row r="163" spans="1:6">
      <c r="A163" s="3" t="s">
        <v>653</v>
      </c>
      <c r="B163" s="3" t="s">
        <v>665</v>
      </c>
      <c r="C163" s="3" t="s">
        <v>19</v>
      </c>
      <c r="D163" s="3">
        <v>185.8</v>
      </c>
      <c r="E163" s="3">
        <v>10.37</v>
      </c>
      <c r="F163" s="3">
        <v>0.9</v>
      </c>
    </row>
    <row r="164" spans="1:6">
      <c r="A164" s="3" t="s">
        <v>654</v>
      </c>
      <c r="B164" s="3" t="s">
        <v>665</v>
      </c>
      <c r="C164" s="3" t="s">
        <v>19</v>
      </c>
      <c r="D164" s="3">
        <v>286.7</v>
      </c>
      <c r="E164" s="3">
        <v>16.21</v>
      </c>
      <c r="F164" s="3">
        <v>1.2</v>
      </c>
    </row>
    <row r="165" spans="1:6">
      <c r="A165" s="3" t="s">
        <v>655</v>
      </c>
      <c r="B165" s="3" t="s">
        <v>665</v>
      </c>
      <c r="C165" s="3" t="s">
        <v>19</v>
      </c>
      <c r="D165" s="3">
        <v>211.7</v>
      </c>
      <c r="E165" s="3">
        <v>12.5</v>
      </c>
      <c r="F165" s="3">
        <v>1</v>
      </c>
    </row>
    <row r="166" spans="1:6">
      <c r="A166" s="3" t="s">
        <v>656</v>
      </c>
      <c r="B166" s="3" t="s">
        <v>665</v>
      </c>
      <c r="C166" s="3" t="s">
        <v>19</v>
      </c>
      <c r="D166" s="3">
        <v>221.7</v>
      </c>
      <c r="E166" s="3">
        <v>13.82</v>
      </c>
      <c r="F166" s="3">
        <f>7/9</f>
        <v>0.77777777777777779</v>
      </c>
    </row>
    <row r="167" spans="1:6">
      <c r="A167" s="3" t="s">
        <v>119</v>
      </c>
      <c r="B167" s="3" t="s">
        <v>665</v>
      </c>
      <c r="C167" s="3" t="s">
        <v>19</v>
      </c>
      <c r="D167" s="3">
        <v>215</v>
      </c>
      <c r="E167" s="3">
        <v>13.28</v>
      </c>
      <c r="F167" s="3">
        <f>4/9</f>
        <v>0.44444444444444442</v>
      </c>
    </row>
    <row r="168" spans="1:6">
      <c r="A168" s="3" t="s">
        <v>121</v>
      </c>
      <c r="B168" s="3" t="s">
        <v>665</v>
      </c>
      <c r="C168" s="3" t="s">
        <v>19</v>
      </c>
      <c r="D168" s="3">
        <v>172.5</v>
      </c>
      <c r="E168" s="3">
        <v>11.6</v>
      </c>
      <c r="F168" s="3">
        <f>13/8</f>
        <v>1.625</v>
      </c>
    </row>
    <row r="169" spans="1:6">
      <c r="A169" s="3" t="s">
        <v>122</v>
      </c>
      <c r="B169" s="3" t="s">
        <v>665</v>
      </c>
      <c r="C169" s="3" t="s">
        <v>19</v>
      </c>
      <c r="D169" s="3">
        <v>126.7</v>
      </c>
      <c r="E169" s="3">
        <v>11.35</v>
      </c>
      <c r="F169" s="3">
        <f>1/9</f>
        <v>0.1111111111111111</v>
      </c>
    </row>
    <row r="170" spans="1:6">
      <c r="A170" s="3" t="s">
        <v>657</v>
      </c>
      <c r="B170" s="3" t="s">
        <v>665</v>
      </c>
      <c r="C170" s="3" t="s">
        <v>19</v>
      </c>
      <c r="D170" s="3">
        <v>106.6</v>
      </c>
      <c r="E170" s="3">
        <v>7.3</v>
      </c>
      <c r="F170" s="3">
        <f>6/8</f>
        <v>0.75</v>
      </c>
    </row>
    <row r="171" spans="1:6">
      <c r="A171" s="3" t="s">
        <v>658</v>
      </c>
      <c r="B171" s="3" t="s">
        <v>665</v>
      </c>
      <c r="C171" s="3" t="s">
        <v>19</v>
      </c>
      <c r="D171" s="3">
        <v>76.7</v>
      </c>
      <c r="E171" s="3">
        <v>10</v>
      </c>
      <c r="F171" s="3">
        <v>0</v>
      </c>
    </row>
    <row r="172" spans="1:6">
      <c r="A172" s="3" t="s">
        <v>659</v>
      </c>
      <c r="B172" s="3" t="s">
        <v>665</v>
      </c>
      <c r="C172" s="3" t="s">
        <v>19</v>
      </c>
      <c r="D172" s="3">
        <v>57.5</v>
      </c>
      <c r="E172" s="3">
        <v>9.5</v>
      </c>
      <c r="F172" s="3">
        <v>0</v>
      </c>
    </row>
    <row r="173" spans="1:6">
      <c r="A173" s="3" t="s">
        <v>660</v>
      </c>
      <c r="B173" s="3" t="s">
        <v>665</v>
      </c>
      <c r="C173" s="3" t="s">
        <v>19</v>
      </c>
      <c r="D173" s="3">
        <v>150.80000000000001</v>
      </c>
      <c r="E173" s="3">
        <v>11.19</v>
      </c>
      <c r="F173" s="3">
        <f>10/7</f>
        <v>1.4285714285714286</v>
      </c>
    </row>
    <row r="174" spans="1:6">
      <c r="A174" s="3" t="s">
        <v>661</v>
      </c>
      <c r="B174" s="3" t="s">
        <v>665</v>
      </c>
      <c r="C174" s="3" t="s">
        <v>19</v>
      </c>
      <c r="D174" s="3">
        <v>28.3</v>
      </c>
      <c r="E174" s="3">
        <v>5.91</v>
      </c>
      <c r="F174" s="3">
        <f>2/7</f>
        <v>0.2857142857142857</v>
      </c>
    </row>
    <row r="175" spans="1:6">
      <c r="A175" s="3" t="s">
        <v>662</v>
      </c>
      <c r="B175" s="3" t="s">
        <v>665</v>
      </c>
      <c r="C175" s="3" t="s">
        <v>19</v>
      </c>
      <c r="D175" s="3">
        <v>94.2</v>
      </c>
      <c r="E175" s="3">
        <v>9.0299999999999994</v>
      </c>
      <c r="F175" s="3">
        <v>0</v>
      </c>
    </row>
    <row r="176" spans="1:6">
      <c r="A176" s="3" t="s">
        <v>663</v>
      </c>
      <c r="B176" s="3" t="s">
        <v>665</v>
      </c>
      <c r="C176" s="3" t="s">
        <v>19</v>
      </c>
      <c r="D176" s="3">
        <v>56.7</v>
      </c>
      <c r="E176" s="3">
        <v>8.5</v>
      </c>
      <c r="F176" s="3">
        <v>0</v>
      </c>
    </row>
    <row r="177" spans="1:6">
      <c r="A177" s="3" t="s">
        <v>664</v>
      </c>
      <c r="B177" s="3" t="s">
        <v>665</v>
      </c>
      <c r="C177" s="3" t="s">
        <v>19</v>
      </c>
      <c r="D177" s="3">
        <v>160.80000000000001</v>
      </c>
      <c r="E177" s="3">
        <v>12.22</v>
      </c>
      <c r="F177" s="3">
        <f>3/7</f>
        <v>0.42857142857142855</v>
      </c>
    </row>
    <row r="178" spans="1:6">
      <c r="A178" s="3" t="s">
        <v>128</v>
      </c>
      <c r="B178" s="3" t="s">
        <v>665</v>
      </c>
      <c r="C178" s="3" t="s">
        <v>19</v>
      </c>
      <c r="D178" s="3">
        <v>80.2</v>
      </c>
      <c r="E178" s="3">
        <v>7.59</v>
      </c>
      <c r="F178" s="3">
        <f>4/7</f>
        <v>0.5714285714285714</v>
      </c>
    </row>
    <row r="179" spans="1:6">
      <c r="A179" s="3" t="s">
        <v>760</v>
      </c>
      <c r="B179" s="3" t="s">
        <v>559</v>
      </c>
      <c r="C179" s="3" t="s">
        <v>19</v>
      </c>
      <c r="D179" s="3">
        <v>231.8</v>
      </c>
      <c r="E179" s="3">
        <v>12.79</v>
      </c>
      <c r="F179" s="3">
        <v>2</v>
      </c>
    </row>
    <row r="180" spans="1:6">
      <c r="A180" s="3" t="s">
        <v>761</v>
      </c>
      <c r="B180" s="3" t="s">
        <v>559</v>
      </c>
      <c r="C180" s="3" t="s">
        <v>19</v>
      </c>
      <c r="D180" s="3">
        <v>145.5</v>
      </c>
      <c r="E180" s="3">
        <v>10</v>
      </c>
      <c r="F180" s="3">
        <f>8/11</f>
        <v>0.72727272727272729</v>
      </c>
    </row>
    <row r="181" spans="1:6">
      <c r="A181" s="3" t="s">
        <v>762</v>
      </c>
      <c r="B181" s="3" t="s">
        <v>559</v>
      </c>
      <c r="C181" s="3" t="s">
        <v>19</v>
      </c>
      <c r="D181" s="3">
        <v>136.5</v>
      </c>
      <c r="E181" s="3">
        <v>9.58</v>
      </c>
      <c r="F181" s="3">
        <v>0.7</v>
      </c>
    </row>
    <row r="182" spans="1:6">
      <c r="A182" s="3" t="s">
        <v>763</v>
      </c>
      <c r="B182" s="3" t="s">
        <v>559</v>
      </c>
      <c r="C182" s="3" t="s">
        <v>19</v>
      </c>
      <c r="D182" s="3">
        <v>113.5</v>
      </c>
      <c r="E182" s="3">
        <v>8.23</v>
      </c>
      <c r="F182" s="3">
        <v>0.8</v>
      </c>
    </row>
    <row r="183" spans="1:6">
      <c r="A183" s="3" t="s">
        <v>764</v>
      </c>
      <c r="B183" s="3" t="s">
        <v>559</v>
      </c>
      <c r="C183" s="3" t="s">
        <v>19</v>
      </c>
      <c r="D183" s="3">
        <v>117</v>
      </c>
      <c r="E183" s="3">
        <v>8.44</v>
      </c>
      <c r="F183" s="3">
        <v>1</v>
      </c>
    </row>
    <row r="184" spans="1:6">
      <c r="A184" s="3" t="s">
        <v>765</v>
      </c>
      <c r="B184" s="3" t="s">
        <v>559</v>
      </c>
      <c r="C184" s="3" t="s">
        <v>19</v>
      </c>
      <c r="D184" s="3">
        <v>93.5</v>
      </c>
      <c r="E184" s="3">
        <v>6.84</v>
      </c>
      <c r="F184" s="3">
        <v>0.8</v>
      </c>
    </row>
    <row r="185" spans="1:6">
      <c r="A185" s="3" t="s">
        <v>766</v>
      </c>
      <c r="B185" s="3" t="s">
        <v>559</v>
      </c>
      <c r="C185" s="3" t="s">
        <v>19</v>
      </c>
      <c r="D185" s="3">
        <v>52.5</v>
      </c>
      <c r="E185" s="3">
        <v>6</v>
      </c>
      <c r="F185" s="3">
        <v>0.1</v>
      </c>
    </row>
    <row r="186" spans="1:6">
      <c r="A186" s="3" t="s">
        <v>767</v>
      </c>
      <c r="B186" s="3" t="s">
        <v>559</v>
      </c>
      <c r="C186" s="3" t="s">
        <v>19</v>
      </c>
      <c r="D186" s="3">
        <v>92.5</v>
      </c>
      <c r="E186" s="3">
        <v>7.41</v>
      </c>
      <c r="F186" s="3">
        <v>0.6</v>
      </c>
    </row>
    <row r="187" spans="1:6">
      <c r="A187" s="3" t="s">
        <v>954</v>
      </c>
      <c r="B187" s="3" t="s">
        <v>953</v>
      </c>
      <c r="C187" s="3" t="s">
        <v>19</v>
      </c>
      <c r="D187" s="3">
        <v>326.10000000000002</v>
      </c>
      <c r="E187" s="3">
        <v>15.79</v>
      </c>
      <c r="F187" s="3">
        <f>31/11</f>
        <v>2.8181818181818183</v>
      </c>
    </row>
    <row r="188" spans="1:6">
      <c r="A188" s="3" t="s">
        <v>955</v>
      </c>
      <c r="B188" s="3" t="s">
        <v>953</v>
      </c>
      <c r="C188" s="3" t="s">
        <v>19</v>
      </c>
      <c r="D188" s="3">
        <v>261.10000000000002</v>
      </c>
      <c r="E188" s="3">
        <v>14.22</v>
      </c>
      <c r="F188" s="3">
        <v>1.7</v>
      </c>
    </row>
    <row r="189" spans="1:6">
      <c r="A189" s="3" t="s">
        <v>956</v>
      </c>
      <c r="B189" s="3" t="s">
        <v>953</v>
      </c>
      <c r="C189" s="3" t="s">
        <v>19</v>
      </c>
      <c r="D189" s="3">
        <v>98.5</v>
      </c>
      <c r="E189" s="3">
        <v>6.84</v>
      </c>
      <c r="F189" s="3">
        <v>1</v>
      </c>
    </row>
    <row r="190" spans="1:6">
      <c r="A190" s="3" t="s">
        <v>957</v>
      </c>
      <c r="B190" s="3" t="s">
        <v>953</v>
      </c>
      <c r="C190" s="3" t="s">
        <v>19</v>
      </c>
      <c r="D190" s="3">
        <v>102.4</v>
      </c>
      <c r="E190" s="3">
        <v>6.92</v>
      </c>
      <c r="F190" s="3">
        <f>4/11</f>
        <v>0.36363636363636365</v>
      </c>
    </row>
    <row r="191" spans="1:6">
      <c r="A191" s="3" t="s">
        <v>503</v>
      </c>
      <c r="B191" s="3" t="s">
        <v>953</v>
      </c>
      <c r="C191" s="3" t="s">
        <v>19</v>
      </c>
      <c r="D191" s="3">
        <v>104.7</v>
      </c>
      <c r="E191" s="3">
        <v>8.39</v>
      </c>
      <c r="F191" s="3">
        <f>6/11</f>
        <v>0.54545454545454541</v>
      </c>
    </row>
    <row r="192" spans="1:6">
      <c r="A192" s="3" t="s">
        <v>958</v>
      </c>
      <c r="B192" s="3" t="s">
        <v>953</v>
      </c>
      <c r="C192" s="3" t="s">
        <v>19</v>
      </c>
      <c r="D192" s="3">
        <v>74.5</v>
      </c>
      <c r="E192" s="3">
        <v>7.14</v>
      </c>
      <c r="F192" s="3">
        <v>0.2</v>
      </c>
    </row>
    <row r="193" spans="1:6">
      <c r="A193" s="3" t="s">
        <v>959</v>
      </c>
      <c r="B193" s="3" t="s">
        <v>953</v>
      </c>
      <c r="C193" s="3" t="s">
        <v>19</v>
      </c>
      <c r="D193" s="3">
        <v>113</v>
      </c>
      <c r="E193" s="3">
        <v>8.4700000000000006</v>
      </c>
      <c r="F193" s="3">
        <v>0.9</v>
      </c>
    </row>
    <row r="194" spans="1:6">
      <c r="A194" s="3" t="s">
        <v>960</v>
      </c>
      <c r="B194" s="3" t="s">
        <v>953</v>
      </c>
      <c r="C194" s="3" t="s">
        <v>19</v>
      </c>
      <c r="D194" s="3">
        <v>116.4</v>
      </c>
      <c r="E194" s="3">
        <v>10</v>
      </c>
      <c r="F194" s="3">
        <f>9/11</f>
        <v>0.81818181818181823</v>
      </c>
    </row>
    <row r="195" spans="1:6">
      <c r="A195" s="3" t="s">
        <v>502</v>
      </c>
      <c r="B195" s="3" t="s">
        <v>953</v>
      </c>
      <c r="C195" s="3" t="s">
        <v>19</v>
      </c>
      <c r="D195" s="3">
        <v>74.900000000000006</v>
      </c>
      <c r="E195" s="3">
        <v>5.87</v>
      </c>
      <c r="F195" s="3">
        <v>0.2</v>
      </c>
    </row>
    <row r="196" spans="1:6">
      <c r="A196" s="3" t="s">
        <v>501</v>
      </c>
      <c r="B196" s="3" t="s">
        <v>953</v>
      </c>
      <c r="C196" s="3" t="s">
        <v>19</v>
      </c>
      <c r="D196" s="3">
        <v>82.9</v>
      </c>
      <c r="E196" s="3">
        <v>6.54</v>
      </c>
      <c r="F196" s="3">
        <v>0.3</v>
      </c>
    </row>
    <row r="197" spans="1:6">
      <c r="A197" s="3" t="s">
        <v>497</v>
      </c>
      <c r="B197" s="3" t="s">
        <v>953</v>
      </c>
      <c r="C197" s="3" t="s">
        <v>19</v>
      </c>
      <c r="D197" s="3">
        <v>70.599999999999994</v>
      </c>
      <c r="E197" s="3">
        <v>6.14</v>
      </c>
      <c r="F197" s="3">
        <v>0.3</v>
      </c>
    </row>
    <row r="198" spans="1:6">
      <c r="A198" s="3" t="s">
        <v>961</v>
      </c>
      <c r="B198" s="3" t="s">
        <v>953</v>
      </c>
      <c r="C198" s="3" t="s">
        <v>19</v>
      </c>
      <c r="D198" s="3">
        <v>50</v>
      </c>
      <c r="E198" s="3">
        <v>6.45</v>
      </c>
      <c r="F198" s="3">
        <v>0.2</v>
      </c>
    </row>
    <row r="199" spans="1:6">
      <c r="A199" s="3" t="s">
        <v>962</v>
      </c>
      <c r="B199" s="3" t="s">
        <v>953</v>
      </c>
      <c r="C199" s="3" t="s">
        <v>19</v>
      </c>
      <c r="D199" s="3">
        <v>58.9</v>
      </c>
      <c r="E199" s="3">
        <v>4.63</v>
      </c>
      <c r="F199" s="3">
        <v>0.3</v>
      </c>
    </row>
    <row r="200" spans="1:6">
      <c r="A200" s="3" t="s">
        <v>963</v>
      </c>
      <c r="B200" s="3" t="s">
        <v>953</v>
      </c>
      <c r="C200" s="3" t="s">
        <v>19</v>
      </c>
      <c r="D200" s="3">
        <v>39</v>
      </c>
      <c r="E200" s="3">
        <v>4</v>
      </c>
      <c r="F200" s="3">
        <v>0.1</v>
      </c>
    </row>
    <row r="201" spans="1:6">
      <c r="A201" s="3" t="s">
        <v>964</v>
      </c>
      <c r="B201" s="3" t="s">
        <v>953</v>
      </c>
      <c r="C201" s="3" t="s">
        <v>19</v>
      </c>
      <c r="D201" s="3">
        <v>42.6</v>
      </c>
      <c r="E201" s="3">
        <v>3.87</v>
      </c>
      <c r="F201" s="3">
        <v>0.2</v>
      </c>
    </row>
  </sheetData>
  <sortState ref="A2:F101">
    <sortCondition descending="1" ref="E2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3"/>
  <sheetViews>
    <sheetView topLeftCell="A77" workbookViewId="0">
      <selection activeCell="A103" sqref="A103"/>
    </sheetView>
  </sheetViews>
  <sheetFormatPr defaultRowHeight="15"/>
  <cols>
    <col min="1" max="1" width="20.42578125" bestFit="1" customWidth="1"/>
    <col min="2" max="2" width="27.140625" bestFit="1" customWidth="1"/>
    <col min="3" max="3" width="6.8554687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262</v>
      </c>
      <c r="B2" s="5" t="s">
        <v>273</v>
      </c>
      <c r="C2" s="5" t="s">
        <v>116</v>
      </c>
      <c r="D2" s="5">
        <v>461.5</v>
      </c>
      <c r="E2" s="5">
        <v>23.11</v>
      </c>
      <c r="F2" s="5">
        <v>4</v>
      </c>
    </row>
    <row r="3" spans="1:6">
      <c r="A3" s="5" t="s">
        <v>264</v>
      </c>
      <c r="B3" s="5" t="s">
        <v>273</v>
      </c>
      <c r="C3" s="5" t="s">
        <v>116</v>
      </c>
      <c r="D3" s="5">
        <v>370.5</v>
      </c>
      <c r="E3" s="5">
        <v>21.39</v>
      </c>
      <c r="F3" s="5">
        <v>3.3</v>
      </c>
    </row>
    <row r="4" spans="1:6">
      <c r="A4" s="5" t="s">
        <v>263</v>
      </c>
      <c r="B4" s="5" t="s">
        <v>273</v>
      </c>
      <c r="C4" s="5" t="s">
        <v>116</v>
      </c>
      <c r="D4" s="5">
        <v>356.5</v>
      </c>
      <c r="E4" s="5">
        <v>21.31</v>
      </c>
      <c r="F4" s="5">
        <v>3.4</v>
      </c>
    </row>
    <row r="5" spans="1:6">
      <c r="A5" s="5" t="s">
        <v>275</v>
      </c>
      <c r="B5" s="5" t="s">
        <v>288</v>
      </c>
      <c r="C5" s="5" t="s">
        <v>116</v>
      </c>
      <c r="D5" s="5">
        <v>309.39999999999998</v>
      </c>
      <c r="E5" s="5">
        <v>20.05</v>
      </c>
      <c r="F5" s="5">
        <f>24/9</f>
        <v>2.6666666666666665</v>
      </c>
    </row>
    <row r="6" spans="1:6">
      <c r="A6" s="5" t="s">
        <v>274</v>
      </c>
      <c r="B6" s="5" t="s">
        <v>288</v>
      </c>
      <c r="C6" s="5" t="s">
        <v>116</v>
      </c>
      <c r="D6" s="5">
        <v>401.7</v>
      </c>
      <c r="E6" s="5">
        <v>19.66</v>
      </c>
      <c r="F6" s="5">
        <f>46/9</f>
        <v>5.1111111111111107</v>
      </c>
    </row>
    <row r="7" spans="1:6">
      <c r="A7" s="5" t="s">
        <v>276</v>
      </c>
      <c r="B7" s="5" t="s">
        <v>288</v>
      </c>
      <c r="C7" s="5" t="s">
        <v>116</v>
      </c>
      <c r="D7" s="5">
        <v>348.3</v>
      </c>
      <c r="E7" s="5">
        <v>19.52</v>
      </c>
      <c r="F7" s="5">
        <f>34/9</f>
        <v>3.7777777777777777</v>
      </c>
    </row>
    <row r="8" spans="1:6">
      <c r="A8" s="5" t="s">
        <v>269</v>
      </c>
      <c r="B8" s="5" t="s">
        <v>273</v>
      </c>
      <c r="C8" s="5" t="s">
        <v>116</v>
      </c>
      <c r="D8" s="5">
        <v>326.10000000000002</v>
      </c>
      <c r="E8" s="5">
        <v>19.489999999999998</v>
      </c>
      <c r="F8" s="5">
        <v>3</v>
      </c>
    </row>
    <row r="9" spans="1:6">
      <c r="A9" s="5" t="s">
        <v>118</v>
      </c>
      <c r="B9" s="5" t="s">
        <v>115</v>
      </c>
      <c r="C9" s="5" t="s">
        <v>116</v>
      </c>
      <c r="D9" s="5">
        <v>360.8</v>
      </c>
      <c r="E9" s="5">
        <v>18.920000000000002</v>
      </c>
      <c r="F9" s="5">
        <f>16/9</f>
        <v>1.7777777777777777</v>
      </c>
    </row>
    <row r="10" spans="1:6">
      <c r="A10" s="5" t="s">
        <v>265</v>
      </c>
      <c r="B10" s="5" t="s">
        <v>273</v>
      </c>
      <c r="C10" s="5" t="s">
        <v>116</v>
      </c>
      <c r="D10" s="5">
        <v>253.5</v>
      </c>
      <c r="E10" s="5">
        <v>18.86</v>
      </c>
      <c r="F10" s="5">
        <v>2.1</v>
      </c>
    </row>
    <row r="11" spans="1:6">
      <c r="A11" s="5" t="s">
        <v>267</v>
      </c>
      <c r="B11" s="5" t="s">
        <v>273</v>
      </c>
      <c r="C11" s="5" t="s">
        <v>116</v>
      </c>
      <c r="D11" s="5">
        <v>264.5</v>
      </c>
      <c r="E11" s="5">
        <v>18.02</v>
      </c>
      <c r="F11" s="5">
        <v>3</v>
      </c>
    </row>
    <row r="12" spans="1:6">
      <c r="A12" s="5" t="s">
        <v>270</v>
      </c>
      <c r="B12" s="5" t="s">
        <v>273</v>
      </c>
      <c r="C12" s="5" t="s">
        <v>116</v>
      </c>
      <c r="D12" s="5">
        <v>257</v>
      </c>
      <c r="E12" s="5">
        <v>17.86</v>
      </c>
      <c r="F12" s="5">
        <v>2.1</v>
      </c>
    </row>
    <row r="13" spans="1:6">
      <c r="A13" s="5" t="s">
        <v>279</v>
      </c>
      <c r="B13" s="5" t="s">
        <v>288</v>
      </c>
      <c r="C13" s="5" t="s">
        <v>116</v>
      </c>
      <c r="D13" s="5">
        <v>267.89999999999998</v>
      </c>
      <c r="E13" s="5">
        <v>17.25</v>
      </c>
      <c r="F13" s="5">
        <f>14/7</f>
        <v>2</v>
      </c>
    </row>
    <row r="14" spans="1:6">
      <c r="A14" s="5" t="s">
        <v>281</v>
      </c>
      <c r="B14" s="5" t="s">
        <v>288</v>
      </c>
      <c r="C14" s="5" t="s">
        <v>116</v>
      </c>
      <c r="D14" s="5">
        <v>255.7</v>
      </c>
      <c r="E14" s="5">
        <v>17.149999999999999</v>
      </c>
      <c r="F14" s="5">
        <f>25/7</f>
        <v>3.5714285714285716</v>
      </c>
    </row>
    <row r="15" spans="1:6">
      <c r="A15" s="5" t="s">
        <v>278</v>
      </c>
      <c r="B15" s="5" t="s">
        <v>288</v>
      </c>
      <c r="C15" s="5" t="s">
        <v>116</v>
      </c>
      <c r="D15" s="5">
        <v>217.1</v>
      </c>
      <c r="E15" s="5">
        <v>16.670000000000002</v>
      </c>
      <c r="F15" s="5">
        <f>8/7</f>
        <v>1.1428571428571428</v>
      </c>
    </row>
    <row r="16" spans="1:6">
      <c r="A16" s="5" t="s">
        <v>284</v>
      </c>
      <c r="B16" s="5" t="s">
        <v>288</v>
      </c>
      <c r="C16" s="5" t="s">
        <v>116</v>
      </c>
      <c r="D16" s="5">
        <v>158.30000000000001</v>
      </c>
      <c r="E16" s="5">
        <v>16.57</v>
      </c>
      <c r="F16" s="5">
        <f>7/6</f>
        <v>1.1666666666666667</v>
      </c>
    </row>
    <row r="17" spans="1:6">
      <c r="A17" s="5" t="s">
        <v>117</v>
      </c>
      <c r="B17" s="5" t="s">
        <v>115</v>
      </c>
      <c r="C17" s="5" t="s">
        <v>116</v>
      </c>
      <c r="D17" s="5">
        <v>265.8</v>
      </c>
      <c r="E17" s="5">
        <v>16.07</v>
      </c>
      <c r="F17" s="5">
        <f>11/9</f>
        <v>1.2222222222222223</v>
      </c>
    </row>
    <row r="18" spans="1:6">
      <c r="A18" s="5" t="s">
        <v>121</v>
      </c>
      <c r="B18" s="5" t="s">
        <v>115</v>
      </c>
      <c r="C18" s="5" t="s">
        <v>116</v>
      </c>
      <c r="D18" s="5">
        <v>253.3</v>
      </c>
      <c r="E18" s="5">
        <v>15.86</v>
      </c>
      <c r="F18" s="5">
        <f>13/7</f>
        <v>1.8571428571428572</v>
      </c>
    </row>
    <row r="19" spans="1:6">
      <c r="A19" s="5" t="s">
        <v>266</v>
      </c>
      <c r="B19" s="5" t="s">
        <v>273</v>
      </c>
      <c r="C19" s="5" t="s">
        <v>116</v>
      </c>
      <c r="D19" s="5">
        <v>177</v>
      </c>
      <c r="E19" s="5">
        <v>15.21</v>
      </c>
      <c r="F19" s="5">
        <v>2.2000000000000002</v>
      </c>
    </row>
    <row r="20" spans="1:6">
      <c r="A20" s="5" t="s">
        <v>280</v>
      </c>
      <c r="B20" s="5" t="s">
        <v>288</v>
      </c>
      <c r="C20" s="5" t="s">
        <v>116</v>
      </c>
      <c r="D20" s="5">
        <v>188.6</v>
      </c>
      <c r="E20" s="5">
        <v>15</v>
      </c>
      <c r="F20" s="5">
        <f>9/7</f>
        <v>1.2857142857142858</v>
      </c>
    </row>
    <row r="21" spans="1:6">
      <c r="A21" s="5" t="s">
        <v>282</v>
      </c>
      <c r="B21" s="5" t="s">
        <v>288</v>
      </c>
      <c r="C21" s="5" t="s">
        <v>116</v>
      </c>
      <c r="D21" s="5">
        <v>168.3</v>
      </c>
      <c r="E21" s="5">
        <v>13.93</v>
      </c>
      <c r="F21" s="5">
        <f>5/6</f>
        <v>0.83333333333333337</v>
      </c>
    </row>
    <row r="22" spans="1:6">
      <c r="A22" s="5" t="s">
        <v>119</v>
      </c>
      <c r="B22" s="5" t="s">
        <v>115</v>
      </c>
      <c r="C22" s="5" t="s">
        <v>116</v>
      </c>
      <c r="D22" s="5">
        <v>259.2</v>
      </c>
      <c r="E22" s="5">
        <v>13.85</v>
      </c>
      <c r="F22" s="5">
        <f>15/8</f>
        <v>1.875</v>
      </c>
    </row>
    <row r="23" spans="1:6">
      <c r="A23" s="5" t="s">
        <v>123</v>
      </c>
      <c r="B23" s="5" t="s">
        <v>115</v>
      </c>
      <c r="C23" s="5" t="s">
        <v>116</v>
      </c>
      <c r="D23" s="5">
        <v>194.2</v>
      </c>
      <c r="E23" s="5">
        <v>13.1</v>
      </c>
      <c r="F23" s="5">
        <f>7/8</f>
        <v>0.875</v>
      </c>
    </row>
    <row r="24" spans="1:6">
      <c r="A24" s="5" t="s">
        <v>277</v>
      </c>
      <c r="B24" s="5" t="s">
        <v>288</v>
      </c>
      <c r="C24" s="5" t="s">
        <v>116</v>
      </c>
      <c r="D24" s="5">
        <v>195</v>
      </c>
      <c r="E24" s="5">
        <v>12.92</v>
      </c>
      <c r="F24" s="5">
        <f>12/9</f>
        <v>1.3333333333333333</v>
      </c>
    </row>
    <row r="25" spans="1:6">
      <c r="A25" s="5" t="s">
        <v>120</v>
      </c>
      <c r="B25" s="5" t="s">
        <v>115</v>
      </c>
      <c r="C25" s="5" t="s">
        <v>116</v>
      </c>
      <c r="D25" s="5">
        <v>171.7</v>
      </c>
      <c r="E25" s="5">
        <v>12.89</v>
      </c>
      <c r="F25" s="5">
        <f>4/9</f>
        <v>0.44444444444444442</v>
      </c>
    </row>
    <row r="26" spans="1:6">
      <c r="A26" s="5" t="s">
        <v>122</v>
      </c>
      <c r="B26" s="5" t="s">
        <v>115</v>
      </c>
      <c r="C26" s="5" t="s">
        <v>116</v>
      </c>
      <c r="D26" s="5">
        <v>163.30000000000001</v>
      </c>
      <c r="E26" s="5">
        <v>12.56</v>
      </c>
      <c r="F26" s="5">
        <f>7/8</f>
        <v>0.875</v>
      </c>
    </row>
    <row r="27" spans="1:6">
      <c r="A27" s="5" t="s">
        <v>286</v>
      </c>
      <c r="B27" s="5" t="s">
        <v>288</v>
      </c>
      <c r="C27" s="5" t="s">
        <v>116</v>
      </c>
      <c r="D27" s="5">
        <v>150</v>
      </c>
      <c r="E27" s="5">
        <v>12.56</v>
      </c>
      <c r="F27" s="5">
        <f>8/6</f>
        <v>1.3333333333333333</v>
      </c>
    </row>
    <row r="28" spans="1:6">
      <c r="A28" s="5" t="s">
        <v>287</v>
      </c>
      <c r="B28" s="5" t="s">
        <v>288</v>
      </c>
      <c r="C28" s="5" t="s">
        <v>116</v>
      </c>
      <c r="D28" s="5">
        <v>97.5</v>
      </c>
      <c r="E28" s="5">
        <v>12.31</v>
      </c>
      <c r="F28" s="5">
        <f>4/6</f>
        <v>0.66666666666666663</v>
      </c>
    </row>
    <row r="29" spans="1:6">
      <c r="A29" s="5" t="s">
        <v>285</v>
      </c>
      <c r="B29" s="5" t="s">
        <v>288</v>
      </c>
      <c r="C29" s="5" t="s">
        <v>116</v>
      </c>
      <c r="D29" s="5">
        <v>150.80000000000001</v>
      </c>
      <c r="E29" s="5">
        <v>11.83</v>
      </c>
      <c r="F29" s="5">
        <f>7/6</f>
        <v>1.1666666666666667</v>
      </c>
    </row>
    <row r="30" spans="1:6">
      <c r="A30" s="5" t="s">
        <v>124</v>
      </c>
      <c r="B30" s="5" t="s">
        <v>115</v>
      </c>
      <c r="C30" s="5" t="s">
        <v>116</v>
      </c>
      <c r="D30" s="5">
        <v>185.8</v>
      </c>
      <c r="E30" s="5">
        <v>11.76</v>
      </c>
      <c r="F30" s="5">
        <f>3/8</f>
        <v>0.375</v>
      </c>
    </row>
    <row r="31" spans="1:6">
      <c r="A31" s="5" t="s">
        <v>268</v>
      </c>
      <c r="B31" s="5" t="s">
        <v>273</v>
      </c>
      <c r="C31" s="5" t="s">
        <v>116</v>
      </c>
      <c r="D31" s="5">
        <v>106</v>
      </c>
      <c r="E31" s="5">
        <v>11.49</v>
      </c>
      <c r="F31" s="5">
        <v>0.7</v>
      </c>
    </row>
    <row r="32" spans="1:6">
      <c r="A32" s="5" t="s">
        <v>128</v>
      </c>
      <c r="B32" s="5" t="s">
        <v>115</v>
      </c>
      <c r="C32" s="5" t="s">
        <v>116</v>
      </c>
      <c r="D32" s="5">
        <v>160.80000000000001</v>
      </c>
      <c r="E32" s="5">
        <v>11.36</v>
      </c>
      <c r="F32" s="5">
        <v>1</v>
      </c>
    </row>
    <row r="33" spans="1:6">
      <c r="A33" s="5" t="s">
        <v>283</v>
      </c>
      <c r="B33" s="5" t="s">
        <v>288</v>
      </c>
      <c r="C33" s="5" t="s">
        <v>116</v>
      </c>
      <c r="D33" s="5">
        <v>140</v>
      </c>
      <c r="E33" s="5">
        <v>11.15</v>
      </c>
      <c r="F33" s="5">
        <f>4/6</f>
        <v>0.66666666666666663</v>
      </c>
    </row>
    <row r="34" spans="1:6">
      <c r="A34" s="5" t="s">
        <v>271</v>
      </c>
      <c r="B34" s="5" t="s">
        <v>273</v>
      </c>
      <c r="C34" s="5" t="s">
        <v>116</v>
      </c>
      <c r="D34" s="5">
        <v>131</v>
      </c>
      <c r="E34" s="5">
        <v>11.11</v>
      </c>
      <c r="F34" s="5">
        <v>1</v>
      </c>
    </row>
    <row r="35" spans="1:6">
      <c r="A35" s="5" t="s">
        <v>16</v>
      </c>
      <c r="B35" s="5" t="s">
        <v>273</v>
      </c>
      <c r="C35" s="5" t="s">
        <v>116</v>
      </c>
      <c r="D35" s="5">
        <v>118.5</v>
      </c>
      <c r="E35" s="5">
        <v>10.69</v>
      </c>
      <c r="F35" s="5">
        <v>0.4</v>
      </c>
    </row>
    <row r="36" spans="1:6">
      <c r="A36" s="5" t="s">
        <v>125</v>
      </c>
      <c r="B36" s="5" t="s">
        <v>115</v>
      </c>
      <c r="C36" s="5" t="s">
        <v>116</v>
      </c>
      <c r="D36" s="5">
        <v>75.8</v>
      </c>
      <c r="E36" s="5">
        <v>10.220000000000001</v>
      </c>
      <c r="F36" s="5">
        <f>1/7</f>
        <v>0.14285714285714285</v>
      </c>
    </row>
    <row r="37" spans="1:6">
      <c r="A37" s="5" t="s">
        <v>272</v>
      </c>
      <c r="B37" s="5" t="s">
        <v>273</v>
      </c>
      <c r="C37" s="5" t="s">
        <v>116</v>
      </c>
      <c r="D37" s="5">
        <v>101.5</v>
      </c>
      <c r="E37" s="5">
        <v>10.199999999999999</v>
      </c>
      <c r="F37" s="5">
        <v>0.6</v>
      </c>
    </row>
    <row r="38" spans="1:6">
      <c r="A38" s="5" t="s">
        <v>126</v>
      </c>
      <c r="B38" s="5" t="s">
        <v>115</v>
      </c>
      <c r="C38" s="5" t="s">
        <v>116</v>
      </c>
      <c r="D38" s="5">
        <v>52.5</v>
      </c>
      <c r="E38" s="5">
        <v>8.82</v>
      </c>
      <c r="F38" s="5">
        <v>0</v>
      </c>
    </row>
    <row r="39" spans="1:6">
      <c r="A39" s="5" t="s">
        <v>127</v>
      </c>
      <c r="B39" s="5" t="s">
        <v>115</v>
      </c>
      <c r="C39" s="5" t="s">
        <v>116</v>
      </c>
      <c r="D39" s="5">
        <v>67.5</v>
      </c>
      <c r="E39" s="5">
        <v>7.08</v>
      </c>
      <c r="F39" s="5">
        <f>2/7</f>
        <v>0.2857142857142857</v>
      </c>
    </row>
    <row r="40" spans="1:6">
      <c r="A40" s="3" t="s">
        <v>609</v>
      </c>
      <c r="B40" s="3" t="s">
        <v>604</v>
      </c>
      <c r="C40" s="3" t="s">
        <v>116</v>
      </c>
      <c r="D40" s="3">
        <v>487.1</v>
      </c>
      <c r="E40" s="3">
        <v>23.11</v>
      </c>
      <c r="F40" s="3" t="s">
        <v>64</v>
      </c>
    </row>
    <row r="41" spans="1:6">
      <c r="A41" s="3" t="s">
        <v>605</v>
      </c>
      <c r="B41" s="3" t="s">
        <v>604</v>
      </c>
      <c r="C41" s="3" t="s">
        <v>116</v>
      </c>
      <c r="D41" s="3">
        <v>320</v>
      </c>
      <c r="E41" s="3">
        <v>19.47</v>
      </c>
      <c r="F41" s="3" t="s">
        <v>64</v>
      </c>
    </row>
    <row r="42" spans="1:6">
      <c r="A42" s="3" t="s">
        <v>618</v>
      </c>
      <c r="B42" s="3" t="s">
        <v>604</v>
      </c>
      <c r="C42" s="3" t="s">
        <v>116</v>
      </c>
      <c r="D42" s="3">
        <v>298.60000000000002</v>
      </c>
      <c r="E42" s="3">
        <v>20.74</v>
      </c>
      <c r="F42" s="3" t="s">
        <v>64</v>
      </c>
    </row>
    <row r="43" spans="1:6">
      <c r="A43" s="3" t="s">
        <v>606</v>
      </c>
      <c r="B43" s="3" t="s">
        <v>604</v>
      </c>
      <c r="C43" s="3" t="s">
        <v>116</v>
      </c>
      <c r="D43" s="3">
        <v>268.60000000000002</v>
      </c>
      <c r="E43" s="3">
        <v>19.84</v>
      </c>
      <c r="F43" s="3" t="s">
        <v>64</v>
      </c>
    </row>
    <row r="44" spans="1:6">
      <c r="A44" s="3" t="s">
        <v>607</v>
      </c>
      <c r="B44" s="3" t="s">
        <v>604</v>
      </c>
      <c r="C44" s="3" t="s">
        <v>116</v>
      </c>
      <c r="D44" s="3">
        <v>304.3</v>
      </c>
      <c r="E44" s="3">
        <v>21.79</v>
      </c>
      <c r="F44" s="3" t="s">
        <v>64</v>
      </c>
    </row>
    <row r="45" spans="1:6">
      <c r="A45" s="3" t="s">
        <v>608</v>
      </c>
      <c r="B45" s="3" t="s">
        <v>604</v>
      </c>
      <c r="C45" s="3" t="s">
        <v>116</v>
      </c>
      <c r="D45" s="3">
        <v>257.10000000000002</v>
      </c>
      <c r="E45" s="3">
        <v>19.510000000000002</v>
      </c>
      <c r="F45" s="3" t="s">
        <v>64</v>
      </c>
    </row>
    <row r="46" spans="1:6">
      <c r="A46" s="3" t="s">
        <v>609</v>
      </c>
      <c r="B46" s="3" t="s">
        <v>604</v>
      </c>
      <c r="C46" s="3" t="s">
        <v>116</v>
      </c>
      <c r="D46" s="3">
        <v>244.3</v>
      </c>
      <c r="E46" s="3">
        <v>15.15</v>
      </c>
      <c r="F46" s="3" t="s">
        <v>64</v>
      </c>
    </row>
    <row r="47" spans="1:6">
      <c r="A47" s="3" t="s">
        <v>610</v>
      </c>
      <c r="B47" s="3" t="s">
        <v>604</v>
      </c>
      <c r="C47" s="3" t="s">
        <v>116</v>
      </c>
      <c r="D47" s="3">
        <v>230</v>
      </c>
      <c r="E47" s="3">
        <v>14.77</v>
      </c>
      <c r="F47" s="3" t="s">
        <v>64</v>
      </c>
    </row>
    <row r="48" spans="1:6">
      <c r="A48" s="3" t="s">
        <v>611</v>
      </c>
      <c r="B48" s="3" t="s">
        <v>604</v>
      </c>
      <c r="C48" s="3" t="s">
        <v>116</v>
      </c>
      <c r="D48" s="3">
        <v>280</v>
      </c>
      <c r="E48" s="3">
        <v>21.61</v>
      </c>
      <c r="F48" s="3" t="s">
        <v>64</v>
      </c>
    </row>
    <row r="49" spans="1:6">
      <c r="A49" s="3" t="s">
        <v>612</v>
      </c>
      <c r="B49" s="3" t="s">
        <v>604</v>
      </c>
      <c r="C49" s="3" t="s">
        <v>116</v>
      </c>
      <c r="D49" s="3">
        <v>207.1</v>
      </c>
      <c r="E49" s="3">
        <v>16.850000000000001</v>
      </c>
      <c r="F49" s="3" t="s">
        <v>64</v>
      </c>
    </row>
    <row r="50" spans="1:6">
      <c r="A50" s="3" t="s">
        <v>613</v>
      </c>
      <c r="B50" s="3" t="s">
        <v>604</v>
      </c>
      <c r="C50" s="3" t="s">
        <v>116</v>
      </c>
      <c r="D50" s="3">
        <v>180</v>
      </c>
      <c r="E50" s="3">
        <v>15.71</v>
      </c>
      <c r="F50" s="3" t="s">
        <v>64</v>
      </c>
    </row>
    <row r="51" spans="1:6">
      <c r="A51" s="3" t="s">
        <v>614</v>
      </c>
      <c r="B51" s="3" t="s">
        <v>604</v>
      </c>
      <c r="C51" s="3" t="s">
        <v>116</v>
      </c>
      <c r="D51" s="3">
        <v>154.30000000000001</v>
      </c>
      <c r="E51" s="3">
        <v>14.55</v>
      </c>
      <c r="F51" s="3" t="s">
        <v>64</v>
      </c>
    </row>
    <row r="52" spans="1:6">
      <c r="A52" s="3" t="s">
        <v>615</v>
      </c>
      <c r="B52" s="3" t="s">
        <v>604</v>
      </c>
      <c r="C52" s="3" t="s">
        <v>116</v>
      </c>
      <c r="D52" s="3">
        <v>190</v>
      </c>
      <c r="E52" s="3">
        <v>18.91</v>
      </c>
      <c r="F52" s="3" t="s">
        <v>64</v>
      </c>
    </row>
    <row r="53" spans="1:6">
      <c r="A53" s="3" t="s">
        <v>601</v>
      </c>
      <c r="B53" s="3" t="s">
        <v>604</v>
      </c>
      <c r="C53" s="3" t="s">
        <v>116</v>
      </c>
      <c r="D53" s="3">
        <v>170</v>
      </c>
      <c r="E53" s="3">
        <v>19.02</v>
      </c>
      <c r="F53" s="3" t="s">
        <v>64</v>
      </c>
    </row>
    <row r="54" spans="1:6">
      <c r="A54" s="3" t="s">
        <v>616</v>
      </c>
      <c r="B54" s="3" t="s">
        <v>604</v>
      </c>
      <c r="C54" s="3" t="s">
        <v>116</v>
      </c>
      <c r="D54" s="3">
        <v>197.1</v>
      </c>
      <c r="E54" s="3">
        <v>18.16</v>
      </c>
      <c r="F54" s="3" t="s">
        <v>64</v>
      </c>
    </row>
    <row r="55" spans="1:6">
      <c r="A55" s="3" t="s">
        <v>617</v>
      </c>
      <c r="B55" s="3" t="s">
        <v>604</v>
      </c>
      <c r="C55" s="3" t="s">
        <v>116</v>
      </c>
      <c r="D55" s="3">
        <v>151.4</v>
      </c>
      <c r="E55" s="3">
        <v>17.18</v>
      </c>
      <c r="F55" s="3" t="s">
        <v>64</v>
      </c>
    </row>
    <row r="56" spans="1:6">
      <c r="A56" s="3" t="s">
        <v>618</v>
      </c>
      <c r="B56" s="3" t="s">
        <v>604</v>
      </c>
      <c r="C56" s="3" t="s">
        <v>116</v>
      </c>
      <c r="D56" s="3">
        <v>168.6</v>
      </c>
      <c r="E56" s="3">
        <v>16.82</v>
      </c>
      <c r="F56" s="3" t="s">
        <v>64</v>
      </c>
    </row>
    <row r="57" spans="1:6">
      <c r="A57" s="3" t="s">
        <v>619</v>
      </c>
      <c r="B57" s="3" t="s">
        <v>604</v>
      </c>
      <c r="C57" s="3" t="s">
        <v>116</v>
      </c>
      <c r="D57" s="3">
        <v>154.30000000000001</v>
      </c>
      <c r="E57" s="3">
        <v>14</v>
      </c>
      <c r="F57" s="3" t="s">
        <v>64</v>
      </c>
    </row>
    <row r="58" spans="1:6">
      <c r="A58" s="3" t="s">
        <v>620</v>
      </c>
      <c r="B58" s="3" t="s">
        <v>604</v>
      </c>
      <c r="C58" s="3" t="s">
        <v>116</v>
      </c>
      <c r="D58" s="3">
        <v>138.6</v>
      </c>
      <c r="E58" s="3">
        <v>18.53</v>
      </c>
      <c r="F58" s="3" t="s">
        <v>64</v>
      </c>
    </row>
    <row r="59" spans="1:6">
      <c r="A59" s="3" t="s">
        <v>621</v>
      </c>
      <c r="B59" s="3" t="s">
        <v>604</v>
      </c>
      <c r="C59" s="3" t="s">
        <v>116</v>
      </c>
      <c r="D59" s="3">
        <v>110</v>
      </c>
      <c r="E59" s="3">
        <v>15.67</v>
      </c>
      <c r="F59" s="3" t="s">
        <v>64</v>
      </c>
    </row>
    <row r="60" spans="1:6">
      <c r="A60" s="3" t="s">
        <v>623</v>
      </c>
      <c r="B60" s="3" t="s">
        <v>622</v>
      </c>
      <c r="C60" s="3" t="s">
        <v>116</v>
      </c>
      <c r="D60" s="3">
        <v>449.8</v>
      </c>
      <c r="E60" s="3">
        <v>23.42</v>
      </c>
      <c r="F60" s="3">
        <f>65/11</f>
        <v>5.9090909090909092</v>
      </c>
    </row>
    <row r="61" spans="1:6">
      <c r="A61" s="3" t="s">
        <v>624</v>
      </c>
      <c r="B61" s="3" t="s">
        <v>622</v>
      </c>
      <c r="C61" s="3" t="s">
        <v>116</v>
      </c>
      <c r="D61" s="3">
        <v>373.8</v>
      </c>
      <c r="E61" s="3">
        <v>21.22</v>
      </c>
      <c r="F61" s="3">
        <f>53/11</f>
        <v>4.8181818181818183</v>
      </c>
    </row>
    <row r="62" spans="1:6">
      <c r="A62" s="3" t="s">
        <v>625</v>
      </c>
      <c r="B62" s="3" t="s">
        <v>622</v>
      </c>
      <c r="C62" s="3" t="s">
        <v>116</v>
      </c>
      <c r="D62" s="3">
        <v>325.3</v>
      </c>
      <c r="E62" s="3">
        <v>20.23</v>
      </c>
      <c r="F62" s="3">
        <f>47/11</f>
        <v>4.2727272727272725</v>
      </c>
    </row>
    <row r="63" spans="1:6">
      <c r="A63" s="3" t="s">
        <v>626</v>
      </c>
      <c r="B63" s="3" t="s">
        <v>622</v>
      </c>
      <c r="C63" s="3" t="s">
        <v>116</v>
      </c>
      <c r="D63" s="3">
        <v>400.4</v>
      </c>
      <c r="E63" s="3">
        <v>21.1</v>
      </c>
      <c r="F63" s="3">
        <f>42/11</f>
        <v>3.8181818181818183</v>
      </c>
    </row>
    <row r="64" spans="1:6">
      <c r="A64" s="3" t="s">
        <v>627</v>
      </c>
      <c r="B64" s="3" t="s">
        <v>622</v>
      </c>
      <c r="C64" s="3" t="s">
        <v>116</v>
      </c>
      <c r="D64" s="3">
        <v>331</v>
      </c>
      <c r="E64" s="3">
        <v>20.05</v>
      </c>
      <c r="F64" s="3">
        <f>22/9</f>
        <v>2.4444444444444446</v>
      </c>
    </row>
    <row r="65" spans="1:6">
      <c r="A65" s="3" t="s">
        <v>628</v>
      </c>
      <c r="B65" s="3" t="s">
        <v>622</v>
      </c>
      <c r="C65" s="3" t="s">
        <v>116</v>
      </c>
      <c r="D65" s="3">
        <v>260</v>
      </c>
      <c r="E65" s="3">
        <v>19.73</v>
      </c>
      <c r="F65" s="3">
        <f>21/9</f>
        <v>2.3333333333333335</v>
      </c>
    </row>
    <row r="66" spans="1:6">
      <c r="A66" s="3" t="s">
        <v>629</v>
      </c>
      <c r="B66" s="3" t="s">
        <v>622</v>
      </c>
      <c r="C66" s="3" t="s">
        <v>116</v>
      </c>
      <c r="D66" s="3">
        <v>246.7</v>
      </c>
      <c r="E66" s="3">
        <v>16.43</v>
      </c>
      <c r="F66" s="3">
        <f>24/9</f>
        <v>2.6666666666666665</v>
      </c>
    </row>
    <row r="67" spans="1:6">
      <c r="A67" s="3" t="s">
        <v>630</v>
      </c>
      <c r="B67" s="3" t="s">
        <v>622</v>
      </c>
      <c r="C67" s="3" t="s">
        <v>116</v>
      </c>
      <c r="D67" s="3">
        <v>330.7</v>
      </c>
      <c r="E67" s="3">
        <v>19.190000000000001</v>
      </c>
      <c r="F67" s="3">
        <f>44/9</f>
        <v>4.8888888888888893</v>
      </c>
    </row>
    <row r="68" spans="1:6">
      <c r="A68" s="3" t="s">
        <v>631</v>
      </c>
      <c r="B68" s="3" t="s">
        <v>622</v>
      </c>
      <c r="C68" s="3" t="s">
        <v>116</v>
      </c>
      <c r="D68" s="3">
        <v>170.3</v>
      </c>
      <c r="E68" s="3">
        <v>12.59</v>
      </c>
      <c r="F68" s="3">
        <f>6/8</f>
        <v>0.75</v>
      </c>
    </row>
    <row r="69" spans="1:6">
      <c r="A69" s="3" t="s">
        <v>632</v>
      </c>
      <c r="B69" s="3" t="s">
        <v>622</v>
      </c>
      <c r="C69" s="3" t="s">
        <v>116</v>
      </c>
      <c r="D69" s="3">
        <v>184.7</v>
      </c>
      <c r="E69" s="3">
        <v>15.31</v>
      </c>
      <c r="F69" s="3">
        <f>12/8</f>
        <v>1.5</v>
      </c>
    </row>
    <row r="70" spans="1:6">
      <c r="A70" s="3" t="s">
        <v>633</v>
      </c>
      <c r="B70" s="3" t="s">
        <v>622</v>
      </c>
      <c r="C70" s="3" t="s">
        <v>116</v>
      </c>
      <c r="D70" s="3">
        <v>242.1</v>
      </c>
      <c r="E70" s="3">
        <v>18.190000000000001</v>
      </c>
      <c r="F70" s="3">
        <f>19/8</f>
        <v>2.375</v>
      </c>
    </row>
    <row r="71" spans="1:6">
      <c r="A71" s="3" t="s">
        <v>634</v>
      </c>
      <c r="B71" s="3" t="s">
        <v>622</v>
      </c>
      <c r="C71" s="3" t="s">
        <v>116</v>
      </c>
      <c r="D71" s="3">
        <v>148.4</v>
      </c>
      <c r="E71" s="3">
        <v>13.02</v>
      </c>
      <c r="F71" s="3">
        <f>12/8</f>
        <v>1.5</v>
      </c>
    </row>
    <row r="72" spans="1:6">
      <c r="A72" s="3" t="s">
        <v>635</v>
      </c>
      <c r="B72" s="3" t="s">
        <v>622</v>
      </c>
      <c r="C72" s="3" t="s">
        <v>116</v>
      </c>
      <c r="D72" s="3">
        <v>160.5</v>
      </c>
      <c r="E72" s="3">
        <v>15.32</v>
      </c>
      <c r="F72" s="3">
        <f>3/8</f>
        <v>0.375</v>
      </c>
    </row>
    <row r="73" spans="1:6">
      <c r="A73" s="3" t="s">
        <v>636</v>
      </c>
      <c r="B73" s="3" t="s">
        <v>622</v>
      </c>
      <c r="C73" s="3" t="s">
        <v>116</v>
      </c>
      <c r="D73" s="3">
        <v>301.8</v>
      </c>
      <c r="E73" s="3">
        <v>17</v>
      </c>
      <c r="F73" s="3">
        <f>28/8</f>
        <v>3.5</v>
      </c>
    </row>
    <row r="74" spans="1:6">
      <c r="A74" s="3" t="s">
        <v>637</v>
      </c>
      <c r="B74" s="3" t="s">
        <v>622</v>
      </c>
      <c r="C74" s="3" t="s">
        <v>116</v>
      </c>
      <c r="D74" s="3">
        <v>277.2</v>
      </c>
      <c r="E74" s="3">
        <v>19.21</v>
      </c>
      <c r="F74" s="3">
        <f>21/8</f>
        <v>2.625</v>
      </c>
    </row>
    <row r="75" spans="1:6">
      <c r="A75" s="3" t="s">
        <v>638</v>
      </c>
      <c r="B75" s="3" t="s">
        <v>622</v>
      </c>
      <c r="C75" s="3" t="s">
        <v>116</v>
      </c>
      <c r="D75" s="3">
        <v>198.7</v>
      </c>
      <c r="E75" s="3">
        <v>13.44</v>
      </c>
      <c r="F75" s="3">
        <f>15/8</f>
        <v>1.875</v>
      </c>
    </row>
    <row r="76" spans="1:6">
      <c r="A76" s="3" t="s">
        <v>639</v>
      </c>
      <c r="B76" s="3" t="s">
        <v>622</v>
      </c>
      <c r="C76" s="3" t="s">
        <v>116</v>
      </c>
      <c r="D76" s="3">
        <v>177.7</v>
      </c>
      <c r="E76" s="3">
        <v>15.1</v>
      </c>
      <c r="F76" s="3">
        <f>2/7</f>
        <v>0.2857142857142857</v>
      </c>
    </row>
    <row r="77" spans="1:6">
      <c r="A77" s="3" t="s">
        <v>640</v>
      </c>
      <c r="B77" s="3" t="s">
        <v>622</v>
      </c>
      <c r="C77" s="3" t="s">
        <v>116</v>
      </c>
      <c r="D77" s="3">
        <v>174.6</v>
      </c>
      <c r="E77" s="3">
        <v>13.8</v>
      </c>
      <c r="F77" s="3">
        <f>3/7</f>
        <v>0.42857142857142855</v>
      </c>
    </row>
    <row r="78" spans="1:6">
      <c r="A78" s="3" t="s">
        <v>641</v>
      </c>
      <c r="B78" s="3" t="s">
        <v>622</v>
      </c>
      <c r="C78" s="3" t="s">
        <v>116</v>
      </c>
      <c r="D78" s="3">
        <v>163.6</v>
      </c>
      <c r="E78" s="3">
        <v>14.12</v>
      </c>
      <c r="F78" s="3">
        <f>10/7</f>
        <v>1.4285714285714286</v>
      </c>
    </row>
    <row r="79" spans="1:6">
      <c r="A79" s="3" t="s">
        <v>642</v>
      </c>
      <c r="B79" s="3" t="s">
        <v>622</v>
      </c>
      <c r="C79" s="3" t="s">
        <v>116</v>
      </c>
      <c r="D79" s="3">
        <v>135.1</v>
      </c>
      <c r="E79" s="3">
        <v>11.43</v>
      </c>
      <c r="F79" s="3">
        <f>2/7</f>
        <v>0.2857142857142857</v>
      </c>
    </row>
    <row r="80" spans="1:6">
      <c r="A80" s="3" t="s">
        <v>643</v>
      </c>
      <c r="B80" s="3" t="s">
        <v>622</v>
      </c>
      <c r="C80" s="3" t="s">
        <v>116</v>
      </c>
      <c r="D80" s="3">
        <v>126.8</v>
      </c>
      <c r="E80" s="3">
        <v>13.17</v>
      </c>
      <c r="F80" s="3">
        <f>5/7</f>
        <v>0.7142857142857143</v>
      </c>
    </row>
    <row r="81" spans="1:6">
      <c r="A81" s="3" t="s">
        <v>644</v>
      </c>
      <c r="B81" s="3" t="s">
        <v>622</v>
      </c>
      <c r="C81" s="3" t="s">
        <v>116</v>
      </c>
      <c r="D81" s="3">
        <v>126.5</v>
      </c>
      <c r="E81" s="3">
        <v>10.47</v>
      </c>
      <c r="F81" s="3">
        <v>1</v>
      </c>
    </row>
    <row r="82" spans="1:6">
      <c r="A82" s="3" t="s">
        <v>645</v>
      </c>
      <c r="B82" s="3" t="s">
        <v>622</v>
      </c>
      <c r="C82" s="3" t="s">
        <v>116</v>
      </c>
      <c r="D82" s="3">
        <v>97.4</v>
      </c>
      <c r="E82" s="3">
        <v>9.4700000000000006</v>
      </c>
      <c r="F82" s="3">
        <f>5/7</f>
        <v>0.7142857142857143</v>
      </c>
    </row>
    <row r="83" spans="1:6">
      <c r="A83" s="3" t="s">
        <v>646</v>
      </c>
      <c r="B83" s="3" t="s">
        <v>622</v>
      </c>
      <c r="C83" s="3" t="s">
        <v>116</v>
      </c>
      <c r="D83" s="3">
        <v>74.599999999999994</v>
      </c>
      <c r="E83" s="3">
        <v>7.14</v>
      </c>
      <c r="F83" s="3">
        <f>2/7</f>
        <v>0.2857142857142857</v>
      </c>
    </row>
    <row r="84" spans="1:6">
      <c r="A84" s="3" t="s">
        <v>647</v>
      </c>
      <c r="B84" s="3" t="s">
        <v>622</v>
      </c>
      <c r="C84" s="3" t="s">
        <v>116</v>
      </c>
      <c r="D84" s="3">
        <v>152.4</v>
      </c>
      <c r="E84" s="3">
        <v>12.98</v>
      </c>
      <c r="F84" s="3">
        <f>9/7</f>
        <v>1.2857142857142858</v>
      </c>
    </row>
    <row r="85" spans="1:6">
      <c r="A85" s="3" t="s">
        <v>648</v>
      </c>
      <c r="B85" s="3" t="s">
        <v>622</v>
      </c>
      <c r="C85" s="3" t="s">
        <v>116</v>
      </c>
      <c r="D85" s="3">
        <v>146.9</v>
      </c>
      <c r="E85" s="3">
        <v>14</v>
      </c>
      <c r="F85" s="3">
        <f>4/7</f>
        <v>0.5714285714285714</v>
      </c>
    </row>
    <row r="86" spans="1:6">
      <c r="A86" s="3" t="s">
        <v>649</v>
      </c>
      <c r="B86" s="3" t="s">
        <v>622</v>
      </c>
      <c r="C86" s="3" t="s">
        <v>116</v>
      </c>
      <c r="D86" s="3">
        <v>123</v>
      </c>
      <c r="E86" s="3">
        <v>13.49</v>
      </c>
      <c r="F86" s="3">
        <f>12/7</f>
        <v>1.7142857142857142</v>
      </c>
    </row>
    <row r="87" spans="1:6">
      <c r="A87" s="3" t="s">
        <v>650</v>
      </c>
      <c r="B87" s="3" t="s">
        <v>622</v>
      </c>
      <c r="C87" s="3" t="s">
        <v>116</v>
      </c>
      <c r="D87" s="3">
        <v>101.4</v>
      </c>
      <c r="E87" s="3">
        <v>9</v>
      </c>
      <c r="F87" s="3">
        <f>4/7</f>
        <v>0.5714285714285714</v>
      </c>
    </row>
    <row r="88" spans="1:6">
      <c r="A88" s="3" t="s">
        <v>651</v>
      </c>
      <c r="B88" s="3" t="s">
        <v>622</v>
      </c>
      <c r="C88" s="3" t="s">
        <v>116</v>
      </c>
      <c r="D88" s="3">
        <v>76.2</v>
      </c>
      <c r="E88" s="3">
        <v>10</v>
      </c>
      <c r="F88" s="3">
        <f>3/7</f>
        <v>0.42857142857142855</v>
      </c>
    </row>
    <row r="89" spans="1:6">
      <c r="A89" s="3" t="s">
        <v>652</v>
      </c>
      <c r="B89" s="3" t="s">
        <v>622</v>
      </c>
      <c r="C89" s="3" t="s">
        <v>116</v>
      </c>
      <c r="D89" s="3">
        <v>57.9</v>
      </c>
      <c r="E89" s="3">
        <v>5.22</v>
      </c>
      <c r="F89" s="3">
        <f>3/7</f>
        <v>0.42857142857142855</v>
      </c>
    </row>
    <row r="90" spans="1:6">
      <c r="A90" s="3" t="s">
        <v>748</v>
      </c>
      <c r="B90" s="3" t="s">
        <v>747</v>
      </c>
      <c r="C90" s="3" t="s">
        <v>116</v>
      </c>
      <c r="D90" s="3">
        <v>487</v>
      </c>
      <c r="E90" s="3">
        <v>23.45</v>
      </c>
      <c r="F90" s="3">
        <f>83/9</f>
        <v>9.2222222222222214</v>
      </c>
    </row>
    <row r="91" spans="1:6">
      <c r="A91" s="3" t="s">
        <v>436</v>
      </c>
      <c r="B91" s="3" t="s">
        <v>747</v>
      </c>
      <c r="C91" s="3" t="s">
        <v>116</v>
      </c>
      <c r="D91" s="3">
        <v>451</v>
      </c>
      <c r="E91" s="3">
        <v>25.09</v>
      </c>
      <c r="F91" s="3">
        <f>72/8</f>
        <v>9</v>
      </c>
    </row>
    <row r="92" spans="1:6">
      <c r="A92" s="3" t="s">
        <v>749</v>
      </c>
      <c r="B92" s="3" t="s">
        <v>747</v>
      </c>
      <c r="C92" s="3" t="s">
        <v>116</v>
      </c>
      <c r="D92" s="3">
        <v>471.4</v>
      </c>
      <c r="E92" s="3">
        <v>24.81</v>
      </c>
      <c r="F92" s="3">
        <f>52/7</f>
        <v>7.4285714285714288</v>
      </c>
    </row>
    <row r="93" spans="1:6">
      <c r="A93" s="8" t="s">
        <v>750</v>
      </c>
      <c r="B93" s="3" t="s">
        <v>747</v>
      </c>
      <c r="C93" s="3" t="s">
        <v>116</v>
      </c>
      <c r="D93" s="3">
        <v>415.5</v>
      </c>
      <c r="E93" s="3">
        <v>22.65</v>
      </c>
      <c r="F93" s="3">
        <f>42/7</f>
        <v>6</v>
      </c>
    </row>
    <row r="94" spans="1:6">
      <c r="A94" s="8" t="s">
        <v>751</v>
      </c>
      <c r="B94" s="3" t="s">
        <v>747</v>
      </c>
      <c r="C94" s="3" t="s">
        <v>116</v>
      </c>
      <c r="D94" s="3">
        <v>301.39999999999998</v>
      </c>
      <c r="E94" s="3">
        <v>18.11</v>
      </c>
      <c r="F94" s="3">
        <f>25/6</f>
        <v>4.166666666666667</v>
      </c>
    </row>
    <row r="95" spans="1:6">
      <c r="A95" s="3" t="s">
        <v>752</v>
      </c>
      <c r="B95" s="3" t="s">
        <v>747</v>
      </c>
      <c r="C95" s="3" t="s">
        <v>116</v>
      </c>
      <c r="D95" s="3">
        <v>220.8</v>
      </c>
      <c r="E95" s="3">
        <v>16.75</v>
      </c>
      <c r="F95" s="3">
        <f>19/6</f>
        <v>3.1666666666666665</v>
      </c>
    </row>
    <row r="96" spans="1:6">
      <c r="A96" s="3" t="s">
        <v>753</v>
      </c>
      <c r="B96" s="3" t="s">
        <v>747</v>
      </c>
      <c r="C96" s="3" t="s">
        <v>116</v>
      </c>
      <c r="D96" s="3">
        <v>154.19999999999999</v>
      </c>
      <c r="E96" s="3">
        <v>14.13</v>
      </c>
      <c r="F96" s="3">
        <f>8/6</f>
        <v>1.3333333333333333</v>
      </c>
    </row>
    <row r="97" spans="1:6">
      <c r="A97" s="3" t="s">
        <v>754</v>
      </c>
      <c r="B97" s="3" t="s">
        <v>747</v>
      </c>
      <c r="C97" s="3" t="s">
        <v>116</v>
      </c>
      <c r="D97" s="3">
        <v>192.5</v>
      </c>
      <c r="E97" s="3">
        <v>15.57</v>
      </c>
      <c r="F97" s="3">
        <v>2</v>
      </c>
    </row>
    <row r="98" spans="1:6">
      <c r="A98" s="3" t="s">
        <v>358</v>
      </c>
      <c r="B98" s="3" t="s">
        <v>747</v>
      </c>
      <c r="C98" s="3" t="s">
        <v>116</v>
      </c>
      <c r="D98" s="3">
        <v>259.7</v>
      </c>
      <c r="E98" s="3">
        <v>18.52</v>
      </c>
      <c r="F98" s="3">
        <f>23/6</f>
        <v>3.8333333333333335</v>
      </c>
    </row>
    <row r="99" spans="1:6">
      <c r="A99" s="3" t="s">
        <v>755</v>
      </c>
      <c r="B99" s="3" t="s">
        <v>747</v>
      </c>
      <c r="C99" s="3" t="s">
        <v>116</v>
      </c>
      <c r="D99" s="3">
        <v>220.1</v>
      </c>
      <c r="E99" s="3">
        <v>15.4</v>
      </c>
      <c r="F99" s="3">
        <f>20/6</f>
        <v>3.3333333333333335</v>
      </c>
    </row>
    <row r="100" spans="1:6">
      <c r="A100" s="3" t="s">
        <v>756</v>
      </c>
      <c r="B100" s="3" t="s">
        <v>747</v>
      </c>
      <c r="C100" s="3" t="s">
        <v>116</v>
      </c>
      <c r="D100" s="3">
        <v>121.7</v>
      </c>
      <c r="E100" s="3">
        <v>14.83</v>
      </c>
      <c r="F100" s="3">
        <f>4/5</f>
        <v>0.8</v>
      </c>
    </row>
    <row r="101" spans="1:6">
      <c r="A101" s="3" t="s">
        <v>757</v>
      </c>
      <c r="B101" s="3" t="s">
        <v>747</v>
      </c>
      <c r="C101" s="3" t="s">
        <v>116</v>
      </c>
      <c r="D101" s="3">
        <v>116.7</v>
      </c>
      <c r="E101" s="3">
        <v>14.15</v>
      </c>
      <c r="F101" s="3">
        <f>3/7</f>
        <v>0.42857142857142855</v>
      </c>
    </row>
    <row r="102" spans="1:6">
      <c r="A102" s="3" t="s">
        <v>758</v>
      </c>
      <c r="B102" s="3" t="s">
        <v>747</v>
      </c>
      <c r="C102" s="3" t="s">
        <v>116</v>
      </c>
      <c r="D102" s="3">
        <v>96.5</v>
      </c>
      <c r="E102" s="3">
        <v>11.56</v>
      </c>
      <c r="F102" s="3">
        <v>1</v>
      </c>
    </row>
    <row r="103" spans="1:6">
      <c r="A103" s="3" t="s">
        <v>759</v>
      </c>
      <c r="B103" s="3" t="s">
        <v>747</v>
      </c>
      <c r="C103" s="3" t="s">
        <v>116</v>
      </c>
      <c r="D103" s="3">
        <v>70.099999999999994</v>
      </c>
      <c r="E103" s="3">
        <v>6.83</v>
      </c>
      <c r="F103" s="3">
        <f>5/6</f>
        <v>0.83333333333333337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3"/>
  <sheetViews>
    <sheetView topLeftCell="A268" workbookViewId="0">
      <selection activeCell="A294" sqref="A294"/>
    </sheetView>
  </sheetViews>
  <sheetFormatPr defaultRowHeight="15"/>
  <cols>
    <col min="1" max="1" width="14" bestFit="1" customWidth="1"/>
    <col min="2" max="2" width="36.85546875" bestFit="1" customWidth="1"/>
    <col min="3" max="3" width="5.570312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201</v>
      </c>
      <c r="B2" s="5" t="s">
        <v>370</v>
      </c>
      <c r="C2" s="5" t="s">
        <v>371</v>
      </c>
      <c r="D2" s="5">
        <v>551.4</v>
      </c>
      <c r="E2" s="5">
        <v>24.72</v>
      </c>
      <c r="F2" s="5">
        <f>58/7</f>
        <v>8.2857142857142865</v>
      </c>
    </row>
    <row r="3" spans="1:6">
      <c r="A3" s="5" t="s">
        <v>376</v>
      </c>
      <c r="B3" s="5" t="s">
        <v>370</v>
      </c>
      <c r="C3" s="5" t="s">
        <v>371</v>
      </c>
      <c r="D3" s="5">
        <v>363.3</v>
      </c>
      <c r="E3" s="5">
        <v>20.7</v>
      </c>
      <c r="F3" s="5">
        <f>24/7</f>
        <v>3.4285714285714284</v>
      </c>
    </row>
    <row r="4" spans="1:6">
      <c r="A4" s="5" t="s">
        <v>372</v>
      </c>
      <c r="B4" s="5" t="s">
        <v>370</v>
      </c>
      <c r="C4" s="5" t="s">
        <v>371</v>
      </c>
      <c r="D4" s="5">
        <v>444.3</v>
      </c>
      <c r="E4" s="5">
        <v>20.66</v>
      </c>
      <c r="F4" s="5">
        <f>40/7</f>
        <v>5.7142857142857144</v>
      </c>
    </row>
    <row r="5" spans="1:6">
      <c r="A5" s="5" t="s">
        <v>375</v>
      </c>
      <c r="B5" s="5" t="s">
        <v>370</v>
      </c>
      <c r="C5" s="5" t="s">
        <v>371</v>
      </c>
      <c r="D5" s="5">
        <v>372.9</v>
      </c>
      <c r="E5" s="5">
        <v>19.54</v>
      </c>
      <c r="F5" s="5">
        <f>25/7</f>
        <v>3.5714285714285716</v>
      </c>
    </row>
    <row r="6" spans="1:6">
      <c r="A6" s="5" t="s">
        <v>380</v>
      </c>
      <c r="B6" s="5" t="s">
        <v>370</v>
      </c>
      <c r="C6" s="5" t="s">
        <v>371</v>
      </c>
      <c r="D6" s="5">
        <v>400</v>
      </c>
      <c r="E6" s="5">
        <v>19.02</v>
      </c>
      <c r="F6" s="5">
        <f>20/7</f>
        <v>2.8571428571428572</v>
      </c>
    </row>
    <row r="7" spans="1:6">
      <c r="A7" s="5" t="s">
        <v>374</v>
      </c>
      <c r="B7" s="5" t="s">
        <v>370</v>
      </c>
      <c r="C7" s="5" t="s">
        <v>371</v>
      </c>
      <c r="D7" s="5">
        <v>317.5</v>
      </c>
      <c r="E7" s="5">
        <v>19.02</v>
      </c>
      <c r="F7" s="5">
        <f>20/7</f>
        <v>2.8571428571428572</v>
      </c>
    </row>
    <row r="8" spans="1:6">
      <c r="A8" s="5" t="s">
        <v>207</v>
      </c>
      <c r="B8" s="5" t="s">
        <v>370</v>
      </c>
      <c r="C8" s="5" t="s">
        <v>371</v>
      </c>
      <c r="D8" s="5">
        <v>362.9</v>
      </c>
      <c r="E8" s="5">
        <v>18.98</v>
      </c>
      <c r="F8" s="5">
        <f>12/7</f>
        <v>1.7142857142857142</v>
      </c>
    </row>
    <row r="9" spans="1:6">
      <c r="A9" s="5" t="s">
        <v>377</v>
      </c>
      <c r="B9" s="5" t="s">
        <v>370</v>
      </c>
      <c r="C9" s="5" t="s">
        <v>371</v>
      </c>
      <c r="D9" s="5">
        <v>340</v>
      </c>
      <c r="E9" s="5">
        <v>18.350000000000001</v>
      </c>
      <c r="F9" s="5">
        <f>19/7</f>
        <v>2.7142857142857144</v>
      </c>
    </row>
    <row r="10" spans="1:6">
      <c r="A10" s="5" t="s">
        <v>205</v>
      </c>
      <c r="B10" s="5" t="s">
        <v>370</v>
      </c>
      <c r="C10" s="5" t="s">
        <v>371</v>
      </c>
      <c r="D10" s="5">
        <v>320</v>
      </c>
      <c r="E10" s="5">
        <v>16.899999999999999</v>
      </c>
      <c r="F10" s="5">
        <f>16/7</f>
        <v>2.2857142857142856</v>
      </c>
    </row>
    <row r="11" spans="1:6">
      <c r="A11" s="5" t="s">
        <v>373</v>
      </c>
      <c r="B11" s="5" t="s">
        <v>370</v>
      </c>
      <c r="C11" s="5" t="s">
        <v>371</v>
      </c>
      <c r="D11" s="5">
        <v>310</v>
      </c>
      <c r="E11" s="5">
        <v>16.5</v>
      </c>
      <c r="F11" s="5">
        <f>23/7</f>
        <v>3.2857142857142856</v>
      </c>
    </row>
    <row r="12" spans="1:6">
      <c r="A12" s="5" t="s">
        <v>213</v>
      </c>
      <c r="B12" s="5" t="s">
        <v>370</v>
      </c>
      <c r="C12" s="5" t="s">
        <v>371</v>
      </c>
      <c r="D12" s="5">
        <v>275.7</v>
      </c>
      <c r="E12" s="5">
        <v>16.22</v>
      </c>
      <c r="F12" s="5">
        <f>18/7</f>
        <v>2.5714285714285716</v>
      </c>
    </row>
    <row r="13" spans="1:6">
      <c r="A13" s="5" t="s">
        <v>206</v>
      </c>
      <c r="B13" s="5" t="s">
        <v>370</v>
      </c>
      <c r="C13" s="5" t="s">
        <v>371</v>
      </c>
      <c r="D13" s="5">
        <v>296.39999999999998</v>
      </c>
      <c r="E13" s="5">
        <v>15.49</v>
      </c>
      <c r="F13" s="5">
        <f>20/7</f>
        <v>2.8571428571428572</v>
      </c>
    </row>
    <row r="14" spans="1:6">
      <c r="A14" s="5" t="s">
        <v>386</v>
      </c>
      <c r="B14" s="5" t="s">
        <v>370</v>
      </c>
      <c r="C14" s="5" t="s">
        <v>371</v>
      </c>
      <c r="D14" s="5">
        <v>232.1</v>
      </c>
      <c r="E14" s="5">
        <v>14.1</v>
      </c>
      <c r="F14" s="5">
        <f>9/7</f>
        <v>1.2857142857142858</v>
      </c>
    </row>
    <row r="15" spans="1:6">
      <c r="A15" s="5" t="s">
        <v>378</v>
      </c>
      <c r="B15" s="5" t="s">
        <v>370</v>
      </c>
      <c r="C15" s="5" t="s">
        <v>371</v>
      </c>
      <c r="D15" s="5">
        <v>237.1</v>
      </c>
      <c r="E15" s="5">
        <v>13.77</v>
      </c>
      <c r="F15" s="5">
        <f>18/7</f>
        <v>2.5714285714285716</v>
      </c>
    </row>
    <row r="16" spans="1:6">
      <c r="A16" s="5" t="s">
        <v>381</v>
      </c>
      <c r="B16" s="5" t="s">
        <v>370</v>
      </c>
      <c r="C16" s="5" t="s">
        <v>371</v>
      </c>
      <c r="D16" s="5">
        <v>238.6</v>
      </c>
      <c r="E16" s="5">
        <v>12.99</v>
      </c>
      <c r="F16" s="5">
        <f>13/7</f>
        <v>1.8571428571428572</v>
      </c>
    </row>
    <row r="17" spans="1:6">
      <c r="A17" s="5" t="s">
        <v>226</v>
      </c>
      <c r="B17" s="5" t="s">
        <v>370</v>
      </c>
      <c r="C17" s="5" t="s">
        <v>371</v>
      </c>
      <c r="D17" s="5">
        <v>199.3</v>
      </c>
      <c r="E17" s="5">
        <v>12.95</v>
      </c>
      <c r="F17" s="5">
        <f>8/7</f>
        <v>1.1428571428571428</v>
      </c>
    </row>
    <row r="18" spans="1:6">
      <c r="A18" s="5" t="s">
        <v>388</v>
      </c>
      <c r="B18" s="5" t="s">
        <v>370</v>
      </c>
      <c r="C18" s="5" t="s">
        <v>371</v>
      </c>
      <c r="D18" s="5">
        <v>220</v>
      </c>
      <c r="E18" s="5">
        <v>12.43</v>
      </c>
      <c r="F18" s="5">
        <f>4/7</f>
        <v>0.5714285714285714</v>
      </c>
    </row>
    <row r="19" spans="1:6">
      <c r="A19" s="5" t="s">
        <v>379</v>
      </c>
      <c r="B19" s="5" t="s">
        <v>370</v>
      </c>
      <c r="C19" s="5" t="s">
        <v>371</v>
      </c>
      <c r="D19" s="5">
        <v>186.4</v>
      </c>
      <c r="E19" s="5">
        <v>11.48</v>
      </c>
      <c r="F19" s="5">
        <v>1</v>
      </c>
    </row>
    <row r="20" spans="1:6">
      <c r="A20" s="5" t="s">
        <v>390</v>
      </c>
      <c r="B20" s="5" t="s">
        <v>370</v>
      </c>
      <c r="C20" s="5" t="s">
        <v>371</v>
      </c>
      <c r="D20" s="5">
        <v>154.30000000000001</v>
      </c>
      <c r="E20" s="5">
        <v>10.96</v>
      </c>
      <c r="F20" s="5">
        <f>4/7</f>
        <v>0.5714285714285714</v>
      </c>
    </row>
    <row r="21" spans="1:6">
      <c r="A21" s="5" t="s">
        <v>387</v>
      </c>
      <c r="B21" s="5" t="s">
        <v>370</v>
      </c>
      <c r="C21" s="5" t="s">
        <v>371</v>
      </c>
      <c r="D21" s="5">
        <v>112.5</v>
      </c>
      <c r="E21" s="5">
        <v>10.91</v>
      </c>
      <c r="F21" s="5">
        <f>2/7</f>
        <v>0.2857142857142857</v>
      </c>
    </row>
    <row r="22" spans="1:6">
      <c r="A22" s="5" t="s">
        <v>382</v>
      </c>
      <c r="B22" s="5" t="s">
        <v>370</v>
      </c>
      <c r="C22" s="5" t="s">
        <v>371</v>
      </c>
      <c r="D22" s="5">
        <v>182.1</v>
      </c>
      <c r="E22" s="5">
        <v>10.48</v>
      </c>
      <c r="F22" s="5">
        <v>1</v>
      </c>
    </row>
    <row r="23" spans="1:6">
      <c r="A23" s="5" t="s">
        <v>389</v>
      </c>
      <c r="B23" s="5" t="s">
        <v>370</v>
      </c>
      <c r="C23" s="5" t="s">
        <v>371</v>
      </c>
      <c r="D23" s="5">
        <v>158.6</v>
      </c>
      <c r="E23" s="5">
        <v>10.45</v>
      </c>
      <c r="F23" s="5">
        <f>6/7</f>
        <v>0.8571428571428571</v>
      </c>
    </row>
    <row r="24" spans="1:6">
      <c r="A24" s="5" t="s">
        <v>383</v>
      </c>
      <c r="B24" s="5" t="s">
        <v>370</v>
      </c>
      <c r="C24" s="5" t="s">
        <v>371</v>
      </c>
      <c r="D24" s="5">
        <v>184.3</v>
      </c>
      <c r="E24" s="5">
        <v>9.6999999999999993</v>
      </c>
      <c r="F24" s="5">
        <v>1</v>
      </c>
    </row>
    <row r="25" spans="1:6">
      <c r="A25" s="5" t="s">
        <v>384</v>
      </c>
      <c r="B25" s="5" t="s">
        <v>370</v>
      </c>
      <c r="C25" s="5" t="s">
        <v>371</v>
      </c>
      <c r="D25" s="5">
        <v>126.4</v>
      </c>
      <c r="E25" s="5">
        <v>9.57</v>
      </c>
      <c r="F25" s="5">
        <f>4/7</f>
        <v>0.5714285714285714</v>
      </c>
    </row>
    <row r="26" spans="1:6">
      <c r="A26" s="5" t="s">
        <v>391</v>
      </c>
      <c r="B26" s="5" t="s">
        <v>370</v>
      </c>
      <c r="C26" s="5" t="s">
        <v>371</v>
      </c>
      <c r="D26" s="5">
        <v>122.9</v>
      </c>
      <c r="E26" s="5">
        <v>9.56</v>
      </c>
      <c r="F26" s="5">
        <f>4/7</f>
        <v>0.5714285714285714</v>
      </c>
    </row>
    <row r="27" spans="1:6">
      <c r="A27" s="5" t="s">
        <v>212</v>
      </c>
      <c r="B27" s="5" t="s">
        <v>370</v>
      </c>
      <c r="C27" s="5" t="s">
        <v>371</v>
      </c>
      <c r="D27" s="5">
        <v>101.7</v>
      </c>
      <c r="E27" s="5">
        <v>9.43</v>
      </c>
      <c r="F27" s="5">
        <f>5/7</f>
        <v>0.7142857142857143</v>
      </c>
    </row>
    <row r="28" spans="1:6">
      <c r="A28" s="5" t="s">
        <v>227</v>
      </c>
      <c r="B28" s="5" t="s">
        <v>370</v>
      </c>
      <c r="C28" s="5" t="s">
        <v>371</v>
      </c>
      <c r="D28" s="5">
        <v>125.7</v>
      </c>
      <c r="E28" s="5">
        <v>9.35</v>
      </c>
      <c r="F28" s="5">
        <f>3/7</f>
        <v>0.42857142857142855</v>
      </c>
    </row>
    <row r="29" spans="1:6">
      <c r="A29" s="5" t="s">
        <v>218</v>
      </c>
      <c r="B29" s="5" t="s">
        <v>370</v>
      </c>
      <c r="C29" s="5" t="s">
        <v>371</v>
      </c>
      <c r="D29" s="5">
        <v>100.7</v>
      </c>
      <c r="E29" s="5">
        <v>9.32</v>
      </c>
      <c r="F29" s="5">
        <f>3/7</f>
        <v>0.42857142857142855</v>
      </c>
    </row>
    <row r="30" spans="1:6">
      <c r="A30" s="5" t="s">
        <v>385</v>
      </c>
      <c r="B30" s="5" t="s">
        <v>370</v>
      </c>
      <c r="C30" s="5" t="s">
        <v>371</v>
      </c>
      <c r="D30" s="5">
        <v>95.7</v>
      </c>
      <c r="E30" s="5">
        <v>8.4600000000000009</v>
      </c>
      <c r="F30" s="5">
        <f>4/7</f>
        <v>0.5714285714285714</v>
      </c>
    </row>
    <row r="31" spans="1:6">
      <c r="A31" s="5" t="s">
        <v>394</v>
      </c>
      <c r="B31" s="5" t="s">
        <v>370</v>
      </c>
      <c r="C31" s="5" t="s">
        <v>371</v>
      </c>
      <c r="D31" s="5">
        <v>53.6</v>
      </c>
      <c r="E31" s="5">
        <v>7.73</v>
      </c>
      <c r="F31" s="5">
        <f>2/7</f>
        <v>0.2857142857142857</v>
      </c>
    </row>
    <row r="32" spans="1:6">
      <c r="A32" s="5" t="s">
        <v>392</v>
      </c>
      <c r="B32" s="5" t="s">
        <v>370</v>
      </c>
      <c r="C32" s="5" t="s">
        <v>371</v>
      </c>
      <c r="D32" s="5">
        <v>77.900000000000006</v>
      </c>
      <c r="E32" s="5">
        <v>7.21</v>
      </c>
      <c r="F32" s="5">
        <f>2/7</f>
        <v>0.2857142857142857</v>
      </c>
    </row>
    <row r="33" spans="1:6">
      <c r="A33" s="5" t="s">
        <v>393</v>
      </c>
      <c r="B33" s="5" t="s">
        <v>370</v>
      </c>
      <c r="C33" s="5" t="s">
        <v>371</v>
      </c>
      <c r="D33" s="5">
        <v>98.6</v>
      </c>
      <c r="E33" s="5">
        <v>6.16</v>
      </c>
      <c r="F33" s="5">
        <f>3/7</f>
        <v>0.42857142857142855</v>
      </c>
    </row>
    <row r="34" spans="1:6">
      <c r="A34" s="5" t="s">
        <v>397</v>
      </c>
      <c r="B34" s="5" t="s">
        <v>370</v>
      </c>
      <c r="C34" s="5" t="s">
        <v>371</v>
      </c>
      <c r="D34" s="5">
        <v>43</v>
      </c>
      <c r="E34" s="5">
        <v>6</v>
      </c>
      <c r="F34" s="5">
        <v>0</v>
      </c>
    </row>
    <row r="35" spans="1:6">
      <c r="A35" s="5" t="s">
        <v>236</v>
      </c>
      <c r="B35" s="5" t="s">
        <v>370</v>
      </c>
      <c r="C35" s="5" t="s">
        <v>371</v>
      </c>
      <c r="D35" s="5">
        <v>82.9</v>
      </c>
      <c r="E35" s="5">
        <v>5.66</v>
      </c>
      <c r="F35" s="5">
        <f>2/7</f>
        <v>0.2857142857142857</v>
      </c>
    </row>
    <row r="36" spans="1:6">
      <c r="A36" s="5" t="s">
        <v>395</v>
      </c>
      <c r="B36" s="5" t="s">
        <v>370</v>
      </c>
      <c r="C36" s="5" t="s">
        <v>371</v>
      </c>
      <c r="D36" s="5">
        <v>62.9</v>
      </c>
      <c r="E36" s="5">
        <v>5.33</v>
      </c>
      <c r="F36" s="5">
        <f>1/7</f>
        <v>0.14285714285714285</v>
      </c>
    </row>
    <row r="37" spans="1:6">
      <c r="A37" s="5" t="s">
        <v>217</v>
      </c>
      <c r="B37" s="5" t="s">
        <v>370</v>
      </c>
      <c r="C37" s="5" t="s">
        <v>371</v>
      </c>
      <c r="D37" s="5">
        <v>72.900000000000006</v>
      </c>
      <c r="E37" s="5">
        <v>5.14</v>
      </c>
      <c r="F37" s="5">
        <f>3/7</f>
        <v>0.42857142857142855</v>
      </c>
    </row>
    <row r="38" spans="1:6">
      <c r="A38" s="5" t="s">
        <v>396</v>
      </c>
      <c r="B38" s="5" t="s">
        <v>370</v>
      </c>
      <c r="C38" s="5" t="s">
        <v>371</v>
      </c>
      <c r="D38" s="5">
        <v>46.4</v>
      </c>
      <c r="E38" s="5">
        <v>4.57</v>
      </c>
      <c r="F38" s="5">
        <f>1/7</f>
        <v>0.14285714285714285</v>
      </c>
    </row>
    <row r="39" spans="1:6">
      <c r="A39" s="5" t="s">
        <v>400</v>
      </c>
      <c r="B39" s="5" t="s">
        <v>370</v>
      </c>
      <c r="C39" s="5" t="s">
        <v>371</v>
      </c>
      <c r="D39" s="5">
        <v>33.6</v>
      </c>
      <c r="E39" s="5">
        <v>4.5</v>
      </c>
      <c r="F39" s="5">
        <f>1/7</f>
        <v>0.14285714285714285</v>
      </c>
    </row>
    <row r="40" spans="1:6">
      <c r="A40" s="5" t="s">
        <v>399</v>
      </c>
      <c r="B40" s="5" t="s">
        <v>370</v>
      </c>
      <c r="C40" s="5" t="s">
        <v>371</v>
      </c>
      <c r="D40" s="5">
        <v>37</v>
      </c>
      <c r="E40" s="5">
        <v>3.33</v>
      </c>
      <c r="F40" s="5">
        <v>0</v>
      </c>
    </row>
    <row r="41" spans="1:6">
      <c r="A41" s="5" t="s">
        <v>398</v>
      </c>
      <c r="B41" s="5" t="s">
        <v>370</v>
      </c>
      <c r="C41" s="5" t="s">
        <v>371</v>
      </c>
      <c r="D41" s="5">
        <v>41.4</v>
      </c>
      <c r="E41" s="5">
        <v>2.5</v>
      </c>
      <c r="F41" s="5">
        <f>2/7</f>
        <v>0.2857142857142857</v>
      </c>
    </row>
    <row r="42" spans="1:6">
      <c r="A42" s="3" t="s">
        <v>469</v>
      </c>
      <c r="B42" s="5" t="s">
        <v>462</v>
      </c>
      <c r="C42" s="5" t="s">
        <v>371</v>
      </c>
      <c r="D42" s="3">
        <v>424.5</v>
      </c>
      <c r="E42" s="3">
        <v>21.03</v>
      </c>
      <c r="F42" s="3">
        <f>54/11</f>
        <v>4.9090909090909092</v>
      </c>
    </row>
    <row r="43" spans="1:6">
      <c r="A43" s="3" t="s">
        <v>455</v>
      </c>
      <c r="B43" s="5" t="s">
        <v>462</v>
      </c>
      <c r="C43" s="5" t="s">
        <v>371</v>
      </c>
      <c r="D43" s="3">
        <v>207.9</v>
      </c>
      <c r="E43" s="3">
        <v>13.02</v>
      </c>
      <c r="F43" s="3">
        <f>6/7</f>
        <v>0.8571428571428571</v>
      </c>
    </row>
    <row r="44" spans="1:6">
      <c r="A44" s="3" t="s">
        <v>456</v>
      </c>
      <c r="B44" s="5" t="s">
        <v>462</v>
      </c>
      <c r="C44" s="5" t="s">
        <v>371</v>
      </c>
      <c r="D44" s="3">
        <v>206.9</v>
      </c>
      <c r="E44" s="3">
        <v>14.37</v>
      </c>
      <c r="F44" s="3">
        <f>12/8</f>
        <v>1.5</v>
      </c>
    </row>
    <row r="45" spans="1:6">
      <c r="A45" s="3" t="s">
        <v>457</v>
      </c>
      <c r="B45" s="5" t="s">
        <v>462</v>
      </c>
      <c r="C45" s="5" t="s">
        <v>371</v>
      </c>
      <c r="D45" s="3">
        <v>154.30000000000001</v>
      </c>
      <c r="E45" s="3">
        <v>8.5</v>
      </c>
      <c r="F45" s="3">
        <f>6/7</f>
        <v>0.8571428571428571</v>
      </c>
    </row>
    <row r="46" spans="1:6">
      <c r="A46" s="3" t="s">
        <v>458</v>
      </c>
      <c r="B46" s="5" t="s">
        <v>462</v>
      </c>
      <c r="C46" s="5" t="s">
        <v>371</v>
      </c>
      <c r="D46" s="3">
        <v>140.69999999999999</v>
      </c>
      <c r="E46" s="3">
        <v>7.68</v>
      </c>
      <c r="F46" s="3">
        <f>5/7</f>
        <v>0.7142857142857143</v>
      </c>
    </row>
    <row r="47" spans="1:6">
      <c r="A47" s="3" t="s">
        <v>459</v>
      </c>
      <c r="B47" s="5" t="s">
        <v>462</v>
      </c>
      <c r="C47" s="5" t="s">
        <v>371</v>
      </c>
      <c r="D47" s="3">
        <v>122.9</v>
      </c>
      <c r="E47" s="3">
        <v>8.3000000000000007</v>
      </c>
      <c r="F47" s="3">
        <f>6/7</f>
        <v>0.8571428571428571</v>
      </c>
    </row>
    <row r="48" spans="1:6">
      <c r="A48" s="3" t="s">
        <v>460</v>
      </c>
      <c r="B48" s="5" t="s">
        <v>462</v>
      </c>
      <c r="C48" s="5" t="s">
        <v>371</v>
      </c>
      <c r="D48" s="3">
        <v>77.099999999999994</v>
      </c>
      <c r="E48" s="3">
        <v>8.91</v>
      </c>
      <c r="F48" s="3">
        <f>1/7</f>
        <v>0.14285714285714285</v>
      </c>
    </row>
    <row r="49" spans="1:6">
      <c r="A49" s="3" t="s">
        <v>461</v>
      </c>
      <c r="B49" s="5" t="s">
        <v>462</v>
      </c>
      <c r="C49" s="5" t="s">
        <v>371</v>
      </c>
      <c r="D49" s="3">
        <v>56.9</v>
      </c>
      <c r="E49" s="3">
        <v>4.5199999999999996</v>
      </c>
      <c r="F49" s="3">
        <f>5/8</f>
        <v>0.625</v>
      </c>
    </row>
    <row r="50" spans="1:6">
      <c r="A50" s="3" t="s">
        <v>470</v>
      </c>
      <c r="B50" s="5" t="s">
        <v>462</v>
      </c>
      <c r="C50" s="5" t="s">
        <v>371</v>
      </c>
      <c r="D50" s="3">
        <v>383.1</v>
      </c>
      <c r="E50" s="3">
        <v>18.489999999999998</v>
      </c>
      <c r="F50" s="3">
        <v>4</v>
      </c>
    </row>
    <row r="51" spans="1:6">
      <c r="A51" s="3" t="s">
        <v>463</v>
      </c>
      <c r="B51" s="5" t="s">
        <v>462</v>
      </c>
      <c r="C51" s="5" t="s">
        <v>371</v>
      </c>
      <c r="D51" s="3">
        <v>297.5</v>
      </c>
      <c r="E51" s="3">
        <v>16.399999999999999</v>
      </c>
      <c r="F51" s="3">
        <f>19/8</f>
        <v>2.375</v>
      </c>
    </row>
    <row r="52" spans="1:6">
      <c r="A52" s="3" t="s">
        <v>269</v>
      </c>
      <c r="B52" s="5" t="s">
        <v>462</v>
      </c>
      <c r="C52" s="5" t="s">
        <v>371</v>
      </c>
      <c r="D52" s="3">
        <v>178.6</v>
      </c>
      <c r="E52" s="3">
        <v>13.82</v>
      </c>
      <c r="F52" s="3">
        <f>10/7</f>
        <v>1.4285714285714286</v>
      </c>
    </row>
    <row r="53" spans="1:6">
      <c r="A53" s="3" t="s">
        <v>464</v>
      </c>
      <c r="B53" s="5" t="s">
        <v>462</v>
      </c>
      <c r="C53" s="5" t="s">
        <v>371</v>
      </c>
      <c r="D53" s="3">
        <v>134.30000000000001</v>
      </c>
      <c r="E53" s="3">
        <v>10</v>
      </c>
      <c r="F53" s="3">
        <f>4/7</f>
        <v>0.5714285714285714</v>
      </c>
    </row>
    <row r="54" spans="1:6">
      <c r="A54" s="3" t="s">
        <v>465</v>
      </c>
      <c r="B54" s="5" t="s">
        <v>462</v>
      </c>
      <c r="C54" s="5" t="s">
        <v>371</v>
      </c>
      <c r="D54" s="3">
        <v>135</v>
      </c>
      <c r="E54" s="3">
        <v>10</v>
      </c>
      <c r="F54" s="3">
        <f>6/7</f>
        <v>0.8571428571428571</v>
      </c>
    </row>
    <row r="55" spans="1:6">
      <c r="A55" s="3" t="s">
        <v>466</v>
      </c>
      <c r="B55" s="5" t="s">
        <v>462</v>
      </c>
      <c r="C55" s="5" t="s">
        <v>371</v>
      </c>
      <c r="D55" s="3">
        <v>156.4</v>
      </c>
      <c r="E55" s="3">
        <v>10.46</v>
      </c>
      <c r="F55" s="3">
        <v>1</v>
      </c>
    </row>
    <row r="56" spans="1:6">
      <c r="A56" s="3" t="s">
        <v>467</v>
      </c>
      <c r="B56" s="5" t="s">
        <v>462</v>
      </c>
      <c r="C56" s="5" t="s">
        <v>371</v>
      </c>
      <c r="D56" s="3">
        <v>91.4</v>
      </c>
      <c r="E56" s="3">
        <v>8.24</v>
      </c>
      <c r="F56" s="3">
        <v>0</v>
      </c>
    </row>
    <row r="57" spans="1:6">
      <c r="A57" s="3" t="s">
        <v>468</v>
      </c>
      <c r="B57" s="5" t="s">
        <v>462</v>
      </c>
      <c r="C57" s="5" t="s">
        <v>371</v>
      </c>
      <c r="D57" s="3">
        <v>88.6</v>
      </c>
      <c r="E57" s="3">
        <v>11</v>
      </c>
      <c r="F57" s="3">
        <f>1/7</f>
        <v>0.14285714285714285</v>
      </c>
    </row>
    <row r="58" spans="1:6">
      <c r="A58" s="3" t="s">
        <v>267</v>
      </c>
      <c r="B58" s="5" t="s">
        <v>462</v>
      </c>
      <c r="C58" s="5" t="s">
        <v>371</v>
      </c>
      <c r="D58" s="3">
        <v>349.4</v>
      </c>
      <c r="E58" s="3">
        <v>13.15</v>
      </c>
      <c r="F58" s="3">
        <f>34/8</f>
        <v>4.25</v>
      </c>
    </row>
    <row r="59" spans="1:6">
      <c r="A59" s="3" t="s">
        <v>471</v>
      </c>
      <c r="B59" s="5" t="s">
        <v>462</v>
      </c>
      <c r="C59" s="5" t="s">
        <v>371</v>
      </c>
      <c r="D59" s="3">
        <v>270.7</v>
      </c>
      <c r="E59" s="3">
        <v>14.93</v>
      </c>
      <c r="F59" s="3">
        <f>9/7</f>
        <v>1.2857142857142858</v>
      </c>
    </row>
    <row r="60" spans="1:6">
      <c r="A60" s="3" t="s">
        <v>8</v>
      </c>
      <c r="B60" s="5" t="s">
        <v>462</v>
      </c>
      <c r="C60" s="5" t="s">
        <v>371</v>
      </c>
      <c r="D60" s="3">
        <v>229.2</v>
      </c>
      <c r="E60" s="3">
        <v>12.7</v>
      </c>
      <c r="F60" s="3">
        <v>1</v>
      </c>
    </row>
    <row r="61" spans="1:6">
      <c r="A61" s="3" t="s">
        <v>472</v>
      </c>
      <c r="B61" s="5" t="s">
        <v>462</v>
      </c>
      <c r="C61" s="5" t="s">
        <v>371</v>
      </c>
      <c r="D61" s="3">
        <v>195.8</v>
      </c>
      <c r="E61" s="3">
        <v>11.55</v>
      </c>
      <c r="F61" s="3">
        <f>5/6</f>
        <v>0.83333333333333337</v>
      </c>
    </row>
    <row r="62" spans="1:6">
      <c r="A62" s="3" t="s">
        <v>473</v>
      </c>
      <c r="B62" s="5" t="s">
        <v>462</v>
      </c>
      <c r="C62" s="5" t="s">
        <v>371</v>
      </c>
      <c r="D62" s="3">
        <v>132.5</v>
      </c>
      <c r="E62" s="3">
        <v>9.76</v>
      </c>
      <c r="F62" s="3">
        <v>1</v>
      </c>
    </row>
    <row r="63" spans="1:6">
      <c r="A63" s="3" t="s">
        <v>474</v>
      </c>
      <c r="B63" s="5" t="s">
        <v>462</v>
      </c>
      <c r="C63" s="5" t="s">
        <v>371</v>
      </c>
      <c r="D63" s="3">
        <v>97.1</v>
      </c>
      <c r="E63" s="3">
        <v>5.95</v>
      </c>
      <c r="F63" s="3">
        <v>1</v>
      </c>
    </row>
    <row r="64" spans="1:6">
      <c r="A64" s="3" t="s">
        <v>475</v>
      </c>
      <c r="B64" s="5" t="s">
        <v>462</v>
      </c>
      <c r="C64" s="5" t="s">
        <v>371</v>
      </c>
      <c r="D64" s="3">
        <v>25.7</v>
      </c>
      <c r="E64" s="3">
        <v>2.67</v>
      </c>
      <c r="F64" s="3">
        <v>0</v>
      </c>
    </row>
    <row r="65" spans="1:6">
      <c r="A65" s="3" t="s">
        <v>476</v>
      </c>
      <c r="B65" s="5" t="s">
        <v>462</v>
      </c>
      <c r="C65" s="5" t="s">
        <v>371</v>
      </c>
      <c r="D65" s="3">
        <v>314</v>
      </c>
      <c r="E65" s="3">
        <v>17.77</v>
      </c>
      <c r="F65" s="3">
        <v>2</v>
      </c>
    </row>
    <row r="66" spans="1:6">
      <c r="A66" s="3" t="s">
        <v>477</v>
      </c>
      <c r="B66" s="5" t="s">
        <v>462</v>
      </c>
      <c r="C66" s="5" t="s">
        <v>371</v>
      </c>
      <c r="D66" s="3">
        <v>232.1</v>
      </c>
      <c r="E66" s="3">
        <v>13.68</v>
      </c>
      <c r="F66" s="3">
        <f>19/7</f>
        <v>2.7142857142857144</v>
      </c>
    </row>
    <row r="67" spans="1:6">
      <c r="A67" s="3" t="s">
        <v>478</v>
      </c>
      <c r="B67" s="5" t="s">
        <v>462</v>
      </c>
      <c r="C67" s="5" t="s">
        <v>371</v>
      </c>
      <c r="D67" s="3">
        <v>201.4</v>
      </c>
      <c r="E67" s="3">
        <v>12.78</v>
      </c>
      <c r="F67" s="3">
        <v>2</v>
      </c>
    </row>
    <row r="68" spans="1:6">
      <c r="A68" s="3" t="s">
        <v>9</v>
      </c>
      <c r="B68" s="5" t="s">
        <v>462</v>
      </c>
      <c r="C68" s="5" t="s">
        <v>371</v>
      </c>
      <c r="D68" s="3">
        <v>239.4</v>
      </c>
      <c r="E68" s="3">
        <v>13.93</v>
      </c>
      <c r="F68" s="3">
        <f>21/9</f>
        <v>2.3333333333333335</v>
      </c>
    </row>
    <row r="69" spans="1:6">
      <c r="A69" s="3" t="s">
        <v>479</v>
      </c>
      <c r="B69" s="5" t="s">
        <v>462</v>
      </c>
      <c r="C69" s="5" t="s">
        <v>371</v>
      </c>
      <c r="D69" s="3">
        <v>208.6</v>
      </c>
      <c r="E69" s="3">
        <v>13.12</v>
      </c>
      <c r="F69" s="3">
        <f>8/7</f>
        <v>1.1428571428571428</v>
      </c>
    </row>
    <row r="70" spans="1:6">
      <c r="A70" s="3" t="s">
        <v>480</v>
      </c>
      <c r="B70" s="5" t="s">
        <v>462</v>
      </c>
      <c r="C70" s="5" t="s">
        <v>371</v>
      </c>
      <c r="D70" s="3">
        <v>104.3</v>
      </c>
      <c r="E70" s="3">
        <v>10.71</v>
      </c>
      <c r="F70" s="3">
        <f>3/7</f>
        <v>0.42857142857142855</v>
      </c>
    </row>
    <row r="71" spans="1:6">
      <c r="A71" s="3" t="s">
        <v>481</v>
      </c>
      <c r="B71" s="5" t="s">
        <v>462</v>
      </c>
      <c r="C71" s="5" t="s">
        <v>371</v>
      </c>
      <c r="D71" s="3">
        <v>89.3</v>
      </c>
      <c r="E71" s="3">
        <v>7.57</v>
      </c>
      <c r="F71" s="3">
        <f>5/7</f>
        <v>0.7142857142857143</v>
      </c>
    </row>
    <row r="72" spans="1:6">
      <c r="A72" s="3" t="s">
        <v>482</v>
      </c>
      <c r="B72" s="5" t="s">
        <v>462</v>
      </c>
      <c r="C72" s="5" t="s">
        <v>371</v>
      </c>
      <c r="D72" s="3">
        <v>39.299999999999997</v>
      </c>
      <c r="E72" s="3">
        <v>3.33</v>
      </c>
      <c r="F72" s="3">
        <v>0</v>
      </c>
    </row>
    <row r="73" spans="1:6">
      <c r="A73" s="3" t="s">
        <v>492</v>
      </c>
      <c r="B73" s="5" t="s">
        <v>491</v>
      </c>
      <c r="C73" s="5" t="s">
        <v>371</v>
      </c>
      <c r="D73" s="3">
        <v>321</v>
      </c>
      <c r="E73" s="3">
        <v>15.4</v>
      </c>
      <c r="F73" s="3">
        <v>2.7</v>
      </c>
    </row>
    <row r="74" spans="1:6">
      <c r="A74" s="3" t="s">
        <v>437</v>
      </c>
      <c r="B74" s="5" t="s">
        <v>491</v>
      </c>
      <c r="C74" s="5" t="s">
        <v>371</v>
      </c>
      <c r="D74" s="3">
        <v>293.60000000000002</v>
      </c>
      <c r="E74" s="3">
        <v>14.31</v>
      </c>
      <c r="F74" s="3">
        <f>30/11</f>
        <v>2.7272727272727271</v>
      </c>
    </row>
    <row r="75" spans="1:6">
      <c r="A75" s="3" t="s">
        <v>493</v>
      </c>
      <c r="B75" s="5" t="s">
        <v>491</v>
      </c>
      <c r="C75" s="5" t="s">
        <v>371</v>
      </c>
      <c r="D75" s="3">
        <v>218.6</v>
      </c>
      <c r="E75" s="3">
        <v>11.67</v>
      </c>
      <c r="F75" s="3">
        <f>16/11</f>
        <v>1.4545454545454546</v>
      </c>
    </row>
    <row r="76" spans="1:6">
      <c r="A76" s="3" t="s">
        <v>494</v>
      </c>
      <c r="B76" s="5" t="s">
        <v>491</v>
      </c>
      <c r="C76" s="5" t="s">
        <v>371</v>
      </c>
      <c r="D76" s="3">
        <v>141.5</v>
      </c>
      <c r="E76" s="3">
        <v>9.59</v>
      </c>
      <c r="F76" s="3">
        <v>0.2</v>
      </c>
    </row>
    <row r="77" spans="1:6">
      <c r="A77" s="3" t="s">
        <v>495</v>
      </c>
      <c r="B77" s="5" t="s">
        <v>491</v>
      </c>
      <c r="C77" s="5" t="s">
        <v>371</v>
      </c>
      <c r="D77" s="3">
        <v>134</v>
      </c>
      <c r="E77" s="3">
        <v>8.24</v>
      </c>
      <c r="F77" s="3">
        <v>0.8</v>
      </c>
    </row>
    <row r="78" spans="1:6">
      <c r="A78" s="3" t="s">
        <v>496</v>
      </c>
      <c r="B78" s="5" t="s">
        <v>491</v>
      </c>
      <c r="C78" s="5" t="s">
        <v>371</v>
      </c>
      <c r="D78" s="3">
        <v>72</v>
      </c>
      <c r="E78" s="3">
        <v>5.31</v>
      </c>
      <c r="F78" s="3">
        <v>0.3</v>
      </c>
    </row>
    <row r="79" spans="1:6">
      <c r="A79" s="3" t="s">
        <v>497</v>
      </c>
      <c r="B79" s="5" t="s">
        <v>491</v>
      </c>
      <c r="C79" s="5" t="s">
        <v>371</v>
      </c>
      <c r="D79" s="3">
        <v>100</v>
      </c>
      <c r="E79" s="3">
        <v>7.3</v>
      </c>
      <c r="F79" s="3">
        <f>3/11</f>
        <v>0.27272727272727271</v>
      </c>
    </row>
    <row r="80" spans="1:6">
      <c r="A80" s="3" t="s">
        <v>498</v>
      </c>
      <c r="B80" s="5" t="s">
        <v>491</v>
      </c>
      <c r="C80" s="5" t="s">
        <v>371</v>
      </c>
      <c r="D80" s="3">
        <v>85.5</v>
      </c>
      <c r="E80" s="3">
        <v>5</v>
      </c>
      <c r="F80" s="3">
        <f>4/11</f>
        <v>0.36363636363636365</v>
      </c>
    </row>
    <row r="81" spans="1:6">
      <c r="A81" s="3" t="s">
        <v>499</v>
      </c>
      <c r="B81" s="5" t="s">
        <v>491</v>
      </c>
      <c r="C81" s="5" t="s">
        <v>371</v>
      </c>
      <c r="D81" s="3">
        <v>98</v>
      </c>
      <c r="E81" s="3">
        <v>5.71</v>
      </c>
      <c r="F81" s="3">
        <v>0.4</v>
      </c>
    </row>
    <row r="82" spans="1:6">
      <c r="A82" s="3" t="s">
        <v>500</v>
      </c>
      <c r="B82" s="5" t="s">
        <v>491</v>
      </c>
      <c r="C82" s="5" t="s">
        <v>371</v>
      </c>
      <c r="D82" s="3">
        <v>55</v>
      </c>
      <c r="E82" s="3">
        <v>3.33</v>
      </c>
      <c r="F82" s="3">
        <v>0</v>
      </c>
    </row>
    <row r="83" spans="1:6">
      <c r="A83" s="3" t="s">
        <v>501</v>
      </c>
      <c r="B83" s="5" t="s">
        <v>491</v>
      </c>
      <c r="C83" s="5" t="s">
        <v>371</v>
      </c>
      <c r="D83" s="3">
        <v>49.5</v>
      </c>
      <c r="E83" s="3">
        <v>3.16</v>
      </c>
      <c r="F83" s="3">
        <v>0.1</v>
      </c>
    </row>
    <row r="84" spans="1:6">
      <c r="A84" s="3" t="s">
        <v>502</v>
      </c>
      <c r="B84" s="5" t="s">
        <v>491</v>
      </c>
      <c r="C84" s="5" t="s">
        <v>371</v>
      </c>
      <c r="D84" s="3">
        <v>67.5</v>
      </c>
      <c r="E84" s="3">
        <v>5.8</v>
      </c>
      <c r="F84" s="3">
        <v>0.1</v>
      </c>
    </row>
    <row r="85" spans="1:6">
      <c r="A85" s="3" t="s">
        <v>503</v>
      </c>
      <c r="B85" s="5" t="s">
        <v>491</v>
      </c>
      <c r="C85" s="5" t="s">
        <v>371</v>
      </c>
      <c r="D85" s="3">
        <v>65.5</v>
      </c>
      <c r="E85" s="3">
        <v>7.84</v>
      </c>
      <c r="F85" s="3">
        <v>0.3</v>
      </c>
    </row>
    <row r="86" spans="1:6">
      <c r="A86" s="3" t="s">
        <v>504</v>
      </c>
      <c r="B86" s="5" t="s">
        <v>491</v>
      </c>
      <c r="C86" s="5" t="s">
        <v>371</v>
      </c>
      <c r="D86" s="3">
        <v>46.5</v>
      </c>
      <c r="E86" s="3">
        <v>2.7</v>
      </c>
      <c r="F86" s="3">
        <v>0</v>
      </c>
    </row>
    <row r="87" spans="1:6">
      <c r="A87" s="3" t="s">
        <v>505</v>
      </c>
      <c r="B87" s="5" t="s">
        <v>491</v>
      </c>
      <c r="C87" s="5" t="s">
        <v>371</v>
      </c>
      <c r="D87" s="3">
        <v>42</v>
      </c>
      <c r="E87" s="3">
        <v>3.44</v>
      </c>
      <c r="F87" s="3">
        <v>0.1</v>
      </c>
    </row>
    <row r="88" spans="1:6">
      <c r="A88" s="3" t="s">
        <v>324</v>
      </c>
      <c r="B88" s="3" t="s">
        <v>558</v>
      </c>
      <c r="C88" s="3" t="s">
        <v>371</v>
      </c>
      <c r="D88" s="3">
        <v>590</v>
      </c>
      <c r="E88" s="3">
        <v>23.06</v>
      </c>
      <c r="F88" s="3">
        <f>36/5</f>
        <v>7.2</v>
      </c>
    </row>
    <row r="89" spans="1:6">
      <c r="A89" s="5" t="s">
        <v>549</v>
      </c>
      <c r="B89" s="3" t="s">
        <v>558</v>
      </c>
      <c r="C89" s="3" t="s">
        <v>371</v>
      </c>
      <c r="D89" s="3">
        <v>269</v>
      </c>
      <c r="E89" s="3">
        <v>15.19</v>
      </c>
      <c r="F89" s="3">
        <f>9/5</f>
        <v>1.8</v>
      </c>
    </row>
    <row r="90" spans="1:6">
      <c r="A90" s="5" t="s">
        <v>550</v>
      </c>
      <c r="B90" s="3" t="s">
        <v>558</v>
      </c>
      <c r="C90" s="3" t="s">
        <v>371</v>
      </c>
      <c r="D90" s="3">
        <v>254</v>
      </c>
      <c r="E90" s="3">
        <v>13.7</v>
      </c>
      <c r="F90" s="3">
        <f>6/5</f>
        <v>1.2</v>
      </c>
    </row>
    <row r="91" spans="1:6">
      <c r="A91" s="5" t="s">
        <v>547</v>
      </c>
      <c r="B91" s="3" t="s">
        <v>558</v>
      </c>
      <c r="C91" s="3" t="s">
        <v>371</v>
      </c>
      <c r="D91" s="3">
        <v>235.8</v>
      </c>
      <c r="E91" s="3">
        <v>13.51</v>
      </c>
      <c r="F91" s="3">
        <v>1</v>
      </c>
    </row>
    <row r="92" spans="1:6">
      <c r="A92" s="5" t="s">
        <v>552</v>
      </c>
      <c r="B92" s="3" t="s">
        <v>558</v>
      </c>
      <c r="C92" s="3" t="s">
        <v>371</v>
      </c>
      <c r="D92" s="3">
        <v>208</v>
      </c>
      <c r="E92" s="3">
        <v>11.49</v>
      </c>
      <c r="F92" s="3">
        <v>1.8</v>
      </c>
    </row>
    <row r="93" spans="1:6">
      <c r="A93" s="5" t="s">
        <v>548</v>
      </c>
      <c r="B93" s="5" t="s">
        <v>558</v>
      </c>
      <c r="C93" s="5" t="s">
        <v>371</v>
      </c>
      <c r="D93" s="5">
        <v>299</v>
      </c>
      <c r="E93" s="5">
        <v>18.559999999999999</v>
      </c>
      <c r="F93" s="5">
        <f>22/5</f>
        <v>4.4000000000000004</v>
      </c>
    </row>
    <row r="94" spans="1:6">
      <c r="A94" s="5" t="s">
        <v>325</v>
      </c>
      <c r="B94" s="3" t="s">
        <v>558</v>
      </c>
      <c r="C94" s="3" t="s">
        <v>371</v>
      </c>
      <c r="D94" s="3">
        <v>253</v>
      </c>
      <c r="E94" s="3">
        <v>14.52</v>
      </c>
      <c r="F94" s="3">
        <f>8/5</f>
        <v>1.6</v>
      </c>
    </row>
    <row r="95" spans="1:6">
      <c r="A95" s="3" t="s">
        <v>546</v>
      </c>
      <c r="B95" s="3" t="s">
        <v>558</v>
      </c>
      <c r="C95" s="3" t="s">
        <v>371</v>
      </c>
      <c r="D95" s="3">
        <v>239</v>
      </c>
      <c r="E95" s="3">
        <v>13.08</v>
      </c>
      <c r="F95" s="3">
        <v>2</v>
      </c>
    </row>
    <row r="96" spans="1:6">
      <c r="A96" s="3" t="s">
        <v>340</v>
      </c>
      <c r="B96" s="3" t="s">
        <v>558</v>
      </c>
      <c r="C96" s="3" t="s">
        <v>371</v>
      </c>
      <c r="D96" s="3">
        <v>118</v>
      </c>
      <c r="E96" s="3">
        <v>8.24</v>
      </c>
      <c r="F96" s="3">
        <v>0</v>
      </c>
    </row>
    <row r="97" spans="1:6">
      <c r="A97" s="3" t="s">
        <v>555</v>
      </c>
      <c r="B97" s="3" t="s">
        <v>558</v>
      </c>
      <c r="C97" s="3" t="s">
        <v>371</v>
      </c>
      <c r="D97" s="3">
        <v>162</v>
      </c>
      <c r="E97" s="3">
        <v>13.06</v>
      </c>
      <c r="F97" s="3">
        <f>3/5</f>
        <v>0.6</v>
      </c>
    </row>
    <row r="98" spans="1:6">
      <c r="A98" s="3" t="s">
        <v>327</v>
      </c>
      <c r="B98" s="3" t="s">
        <v>558</v>
      </c>
      <c r="C98" s="3" t="s">
        <v>371</v>
      </c>
      <c r="D98" s="3">
        <v>159</v>
      </c>
      <c r="E98" s="3">
        <v>8.6</v>
      </c>
      <c r="F98" s="3">
        <f>8/5</f>
        <v>1.6</v>
      </c>
    </row>
    <row r="99" spans="1:6">
      <c r="A99" s="3" t="s">
        <v>556</v>
      </c>
      <c r="B99" s="3" t="s">
        <v>558</v>
      </c>
      <c r="C99" s="3" t="s">
        <v>371</v>
      </c>
      <c r="D99" s="3">
        <v>143</v>
      </c>
      <c r="E99" s="3">
        <v>8.9</v>
      </c>
      <c r="F99" s="3">
        <f>6/5</f>
        <v>1.2</v>
      </c>
    </row>
    <row r="100" spans="1:6">
      <c r="A100" s="3" t="s">
        <v>551</v>
      </c>
      <c r="B100" s="3" t="s">
        <v>558</v>
      </c>
      <c r="C100" s="3" t="s">
        <v>371</v>
      </c>
      <c r="D100" s="3">
        <v>117</v>
      </c>
      <c r="E100" s="3">
        <v>9.41</v>
      </c>
      <c r="F100" s="3">
        <f>2/5</f>
        <v>0.4</v>
      </c>
    </row>
    <row r="101" spans="1:6">
      <c r="A101" s="3" t="s">
        <v>553</v>
      </c>
      <c r="B101" s="3" t="s">
        <v>558</v>
      </c>
      <c r="C101" s="3" t="s">
        <v>371</v>
      </c>
      <c r="D101" s="3">
        <v>119</v>
      </c>
      <c r="E101" s="3">
        <v>10.33</v>
      </c>
      <c r="F101" s="3">
        <v>0</v>
      </c>
    </row>
    <row r="102" spans="1:6">
      <c r="A102" s="3" t="s">
        <v>343</v>
      </c>
      <c r="B102" s="3" t="s">
        <v>558</v>
      </c>
      <c r="C102" s="3" t="s">
        <v>371</v>
      </c>
      <c r="D102" s="3">
        <v>117</v>
      </c>
      <c r="E102" s="3">
        <v>10.32</v>
      </c>
      <c r="F102" s="3">
        <v>0.2</v>
      </c>
    </row>
    <row r="103" spans="1:6">
      <c r="A103" s="3" t="s">
        <v>554</v>
      </c>
      <c r="B103" s="3" t="s">
        <v>558</v>
      </c>
      <c r="C103" s="3" t="s">
        <v>371</v>
      </c>
      <c r="D103" s="3">
        <v>92</v>
      </c>
      <c r="E103" s="3">
        <v>8.4600000000000009</v>
      </c>
      <c r="F103" s="3">
        <v>0.2</v>
      </c>
    </row>
    <row r="104" spans="1:6">
      <c r="A104" s="3" t="s">
        <v>353</v>
      </c>
      <c r="B104" s="3" t="s">
        <v>558</v>
      </c>
      <c r="C104" s="3" t="s">
        <v>371</v>
      </c>
      <c r="D104" s="3">
        <v>34</v>
      </c>
      <c r="E104" s="3">
        <v>7</v>
      </c>
      <c r="F104" s="3">
        <v>0</v>
      </c>
    </row>
    <row r="105" spans="1:6">
      <c r="A105" s="3" t="s">
        <v>557</v>
      </c>
      <c r="B105" s="3" t="s">
        <v>558</v>
      </c>
      <c r="C105" s="3" t="s">
        <v>371</v>
      </c>
      <c r="D105" s="3">
        <v>18</v>
      </c>
      <c r="E105" s="3">
        <v>4.29</v>
      </c>
      <c r="F105" s="3">
        <v>0</v>
      </c>
    </row>
    <row r="106" spans="1:6">
      <c r="A106" s="3" t="s">
        <v>699</v>
      </c>
      <c r="B106" s="3" t="s">
        <v>709</v>
      </c>
      <c r="C106" s="3" t="s">
        <v>371</v>
      </c>
      <c r="D106" s="3">
        <v>511</v>
      </c>
      <c r="E106" s="3">
        <v>22</v>
      </c>
      <c r="F106" s="3" t="s">
        <v>64</v>
      </c>
    </row>
    <row r="107" spans="1:6">
      <c r="A107" s="3" t="s">
        <v>700</v>
      </c>
      <c r="B107" s="3" t="s">
        <v>709</v>
      </c>
      <c r="C107" s="3" t="s">
        <v>371</v>
      </c>
      <c r="D107" s="3">
        <v>418</v>
      </c>
      <c r="E107" s="3">
        <v>19.7</v>
      </c>
      <c r="F107" s="3" t="s">
        <v>64</v>
      </c>
    </row>
    <row r="108" spans="1:6">
      <c r="A108" s="3" t="s">
        <v>701</v>
      </c>
      <c r="B108" s="3" t="s">
        <v>709</v>
      </c>
      <c r="C108" s="3" t="s">
        <v>371</v>
      </c>
      <c r="D108" s="3">
        <v>270</v>
      </c>
      <c r="E108" s="3">
        <v>14.22</v>
      </c>
      <c r="F108" s="3" t="s">
        <v>64</v>
      </c>
    </row>
    <row r="109" spans="1:6">
      <c r="A109" s="3" t="s">
        <v>702</v>
      </c>
      <c r="B109" s="3" t="s">
        <v>709</v>
      </c>
      <c r="C109" s="3" t="s">
        <v>371</v>
      </c>
      <c r="D109" s="3">
        <v>269.39999999999998</v>
      </c>
      <c r="E109" s="3">
        <v>12.78</v>
      </c>
      <c r="F109" s="3" t="s">
        <v>64</v>
      </c>
    </row>
    <row r="110" spans="1:6">
      <c r="A110" s="3" t="s">
        <v>703</v>
      </c>
      <c r="B110" s="3" t="s">
        <v>709</v>
      </c>
      <c r="C110" s="3" t="s">
        <v>371</v>
      </c>
      <c r="D110" s="3">
        <v>118.9</v>
      </c>
      <c r="E110" s="3">
        <v>6.86</v>
      </c>
      <c r="F110" s="3" t="s">
        <v>64</v>
      </c>
    </row>
    <row r="111" spans="1:6">
      <c r="A111" s="3" t="s">
        <v>704</v>
      </c>
      <c r="B111" s="3" t="s">
        <v>709</v>
      </c>
      <c r="C111" s="3" t="s">
        <v>371</v>
      </c>
      <c r="D111" s="3">
        <v>111.7</v>
      </c>
      <c r="E111" s="3">
        <v>8.15</v>
      </c>
      <c r="F111" s="3" t="s">
        <v>64</v>
      </c>
    </row>
    <row r="112" spans="1:6">
      <c r="A112" s="3" t="s">
        <v>705</v>
      </c>
      <c r="B112" s="3" t="s">
        <v>709</v>
      </c>
      <c r="C112" s="3" t="s">
        <v>371</v>
      </c>
      <c r="D112" s="3">
        <v>95</v>
      </c>
      <c r="E112" s="3">
        <v>5.96</v>
      </c>
      <c r="F112" s="3" t="s">
        <v>64</v>
      </c>
    </row>
    <row r="113" spans="1:6">
      <c r="A113" s="3" t="s">
        <v>706</v>
      </c>
      <c r="B113" s="3" t="s">
        <v>709</v>
      </c>
      <c r="C113" s="3" t="s">
        <v>371</v>
      </c>
      <c r="D113" s="3">
        <v>95</v>
      </c>
      <c r="E113" s="3">
        <v>5.65</v>
      </c>
      <c r="F113" s="3" t="s">
        <v>64</v>
      </c>
    </row>
    <row r="114" spans="1:6">
      <c r="A114" s="3" t="s">
        <v>707</v>
      </c>
      <c r="B114" s="3" t="s">
        <v>709</v>
      </c>
      <c r="C114" s="3" t="s">
        <v>371</v>
      </c>
      <c r="D114" s="3">
        <v>63.3</v>
      </c>
      <c r="E114" s="3">
        <v>4.71</v>
      </c>
      <c r="F114" s="3" t="s">
        <v>64</v>
      </c>
    </row>
    <row r="115" spans="1:6">
      <c r="A115" s="3" t="s">
        <v>708</v>
      </c>
      <c r="B115" s="3" t="s">
        <v>709</v>
      </c>
      <c r="C115" s="3" t="s">
        <v>371</v>
      </c>
      <c r="D115" s="3">
        <v>55.6</v>
      </c>
      <c r="E115" s="3">
        <v>3.93</v>
      </c>
      <c r="F115" s="3" t="s">
        <v>64</v>
      </c>
    </row>
    <row r="116" spans="1:6">
      <c r="A116" s="3" t="s">
        <v>728</v>
      </c>
      <c r="B116" s="3" t="s">
        <v>727</v>
      </c>
      <c r="C116" s="3" t="s">
        <v>371</v>
      </c>
      <c r="D116" s="3">
        <v>369.5</v>
      </c>
      <c r="E116" s="3">
        <v>18.989999999999998</v>
      </c>
      <c r="F116" s="3">
        <f>25/11</f>
        <v>2.2727272727272729</v>
      </c>
    </row>
    <row r="117" spans="1:6">
      <c r="A117" s="3" t="s">
        <v>729</v>
      </c>
      <c r="B117" s="3" t="s">
        <v>727</v>
      </c>
      <c r="C117" s="3" t="s">
        <v>371</v>
      </c>
      <c r="D117" s="3">
        <v>285.8</v>
      </c>
      <c r="E117" s="3">
        <v>17.760000000000002</v>
      </c>
      <c r="F117" s="3">
        <f>35/12</f>
        <v>2.9166666666666665</v>
      </c>
    </row>
    <row r="118" spans="1:6">
      <c r="A118" s="3" t="s">
        <v>730</v>
      </c>
      <c r="B118" s="3" t="s">
        <v>727</v>
      </c>
      <c r="C118" s="3" t="s">
        <v>371</v>
      </c>
      <c r="D118" s="3">
        <v>269</v>
      </c>
      <c r="E118" s="3">
        <v>14.59</v>
      </c>
      <c r="F118" s="3">
        <v>1.5</v>
      </c>
    </row>
    <row r="119" spans="1:6">
      <c r="A119" s="3" t="s">
        <v>731</v>
      </c>
      <c r="B119" s="3" t="s">
        <v>727</v>
      </c>
      <c r="C119" s="3" t="s">
        <v>371</v>
      </c>
      <c r="D119" s="3">
        <v>242.7</v>
      </c>
      <c r="E119" s="3">
        <v>14.1</v>
      </c>
      <c r="F119" s="3">
        <f>15/11</f>
        <v>1.3636363636363635</v>
      </c>
    </row>
    <row r="120" spans="1:6">
      <c r="A120" s="3" t="s">
        <v>732</v>
      </c>
      <c r="B120" s="3" t="s">
        <v>727</v>
      </c>
      <c r="C120" s="3" t="s">
        <v>371</v>
      </c>
      <c r="D120" s="3">
        <v>216.3</v>
      </c>
      <c r="E120" s="3">
        <v>13.91</v>
      </c>
      <c r="F120" s="3">
        <v>1.1000000000000001</v>
      </c>
    </row>
    <row r="121" spans="1:6">
      <c r="A121" s="3" t="s">
        <v>733</v>
      </c>
      <c r="B121" s="3" t="s">
        <v>727</v>
      </c>
      <c r="C121" s="3" t="s">
        <v>371</v>
      </c>
      <c r="D121" s="3">
        <v>239</v>
      </c>
      <c r="E121" s="3">
        <v>13.38</v>
      </c>
      <c r="F121" s="3">
        <v>1.5</v>
      </c>
    </row>
    <row r="122" spans="1:6">
      <c r="A122" s="3" t="s">
        <v>734</v>
      </c>
      <c r="B122" s="3" t="s">
        <v>727</v>
      </c>
      <c r="C122" s="3" t="s">
        <v>371</v>
      </c>
      <c r="D122" s="3">
        <v>121.3</v>
      </c>
      <c r="E122" s="3">
        <v>7.46</v>
      </c>
      <c r="F122" s="3">
        <v>0.7</v>
      </c>
    </row>
    <row r="123" spans="1:6">
      <c r="A123" s="3" t="s">
        <v>735</v>
      </c>
      <c r="B123" s="3" t="s">
        <v>727</v>
      </c>
      <c r="C123" s="3" t="s">
        <v>371</v>
      </c>
      <c r="D123" s="3">
        <v>119.1</v>
      </c>
      <c r="E123" s="3">
        <v>7.34</v>
      </c>
      <c r="F123" s="3">
        <v>1.1000000000000001</v>
      </c>
    </row>
    <row r="124" spans="1:6">
      <c r="A124" s="3" t="s">
        <v>736</v>
      </c>
      <c r="B124" s="3" t="s">
        <v>727</v>
      </c>
      <c r="C124" s="3" t="s">
        <v>371</v>
      </c>
      <c r="D124" s="3">
        <v>162.80000000000001</v>
      </c>
      <c r="E124" s="3">
        <v>10.42</v>
      </c>
      <c r="F124" s="3">
        <f>13/9</f>
        <v>1.4444444444444444</v>
      </c>
    </row>
    <row r="125" spans="1:6">
      <c r="A125" s="3" t="s">
        <v>737</v>
      </c>
      <c r="B125" s="3" t="s">
        <v>727</v>
      </c>
      <c r="C125" s="3" t="s">
        <v>371</v>
      </c>
      <c r="D125" s="3">
        <v>161.19999999999999</v>
      </c>
      <c r="E125" s="3">
        <v>10.4</v>
      </c>
      <c r="F125" s="3">
        <f>11/9</f>
        <v>1.2222222222222223</v>
      </c>
    </row>
    <row r="126" spans="1:6">
      <c r="A126" s="3" t="s">
        <v>738</v>
      </c>
      <c r="B126" s="3" t="s">
        <v>727</v>
      </c>
      <c r="C126" s="3" t="s">
        <v>371</v>
      </c>
      <c r="D126" s="3">
        <v>100</v>
      </c>
      <c r="E126" s="3">
        <v>6.94</v>
      </c>
      <c r="F126" s="3">
        <v>0.5</v>
      </c>
    </row>
    <row r="127" spans="1:6">
      <c r="A127" s="3" t="s">
        <v>739</v>
      </c>
      <c r="B127" s="3" t="s">
        <v>727</v>
      </c>
      <c r="C127" s="3" t="s">
        <v>371</v>
      </c>
      <c r="D127" s="3">
        <v>82.5</v>
      </c>
      <c r="E127" s="3">
        <v>6.34</v>
      </c>
      <c r="F127" s="3">
        <f>2/8</f>
        <v>0.25</v>
      </c>
    </row>
    <row r="128" spans="1:6">
      <c r="A128" s="3" t="s">
        <v>740</v>
      </c>
      <c r="B128" s="3" t="s">
        <v>727</v>
      </c>
      <c r="C128" s="3" t="s">
        <v>371</v>
      </c>
      <c r="D128" s="3">
        <v>72.8</v>
      </c>
      <c r="E128" s="3">
        <v>6.22</v>
      </c>
      <c r="F128" s="3">
        <f>4/9</f>
        <v>0.44444444444444442</v>
      </c>
    </row>
    <row r="129" spans="1:6">
      <c r="A129" s="3" t="s">
        <v>741</v>
      </c>
      <c r="B129" s="3" t="s">
        <v>727</v>
      </c>
      <c r="C129" s="3" t="s">
        <v>371</v>
      </c>
      <c r="D129" s="3">
        <v>68.099999999999994</v>
      </c>
      <c r="E129" s="3">
        <v>6.76</v>
      </c>
      <c r="F129" s="3">
        <f>2/8</f>
        <v>0.25</v>
      </c>
    </row>
    <row r="130" spans="1:6">
      <c r="A130" s="3" t="s">
        <v>742</v>
      </c>
      <c r="B130" s="3" t="s">
        <v>727</v>
      </c>
      <c r="C130" s="3" t="s">
        <v>371</v>
      </c>
      <c r="D130" s="3">
        <v>71.099999999999994</v>
      </c>
      <c r="E130" s="3">
        <v>6</v>
      </c>
      <c r="F130" s="3">
        <f>4/9</f>
        <v>0.44444444444444442</v>
      </c>
    </row>
    <row r="131" spans="1:6">
      <c r="A131" s="3" t="s">
        <v>743</v>
      </c>
      <c r="B131" s="3" t="s">
        <v>727</v>
      </c>
      <c r="C131" s="3" t="s">
        <v>371</v>
      </c>
      <c r="D131" s="3">
        <v>62.5</v>
      </c>
      <c r="E131" s="3">
        <v>5.3</v>
      </c>
      <c r="F131" s="3">
        <f>3/8</f>
        <v>0.375</v>
      </c>
    </row>
    <row r="132" spans="1:6">
      <c r="A132" s="3" t="s">
        <v>744</v>
      </c>
      <c r="B132" s="3" t="s">
        <v>727</v>
      </c>
      <c r="C132" s="3" t="s">
        <v>371</v>
      </c>
      <c r="D132" s="3">
        <v>28.9</v>
      </c>
      <c r="E132" s="3">
        <v>1.3</v>
      </c>
      <c r="F132" s="3">
        <f>1/9</f>
        <v>0.1111111111111111</v>
      </c>
    </row>
    <row r="133" spans="1:6">
      <c r="A133" s="3" t="s">
        <v>745</v>
      </c>
      <c r="B133" s="3" t="s">
        <v>727</v>
      </c>
      <c r="C133" s="3" t="s">
        <v>371</v>
      </c>
      <c r="D133" s="3">
        <v>36.1</v>
      </c>
      <c r="E133" s="3">
        <v>3.96</v>
      </c>
      <c r="F133" s="3">
        <f>2/9</f>
        <v>0.22222222222222221</v>
      </c>
    </row>
    <row r="134" spans="1:6">
      <c r="A134" s="3" t="s">
        <v>746</v>
      </c>
      <c r="B134" s="3" t="s">
        <v>727</v>
      </c>
      <c r="C134" s="3" t="s">
        <v>371</v>
      </c>
      <c r="D134" s="3">
        <v>23.8</v>
      </c>
      <c r="E134" s="3">
        <v>8.33</v>
      </c>
      <c r="F134" s="3">
        <v>0</v>
      </c>
    </row>
    <row r="135" spans="1:6">
      <c r="A135" s="3" t="s">
        <v>90</v>
      </c>
      <c r="B135" s="3" t="s">
        <v>837</v>
      </c>
      <c r="C135" s="3" t="s">
        <v>371</v>
      </c>
      <c r="D135" s="3">
        <v>459</v>
      </c>
      <c r="E135" s="3">
        <v>21.57</v>
      </c>
      <c r="F135" s="3">
        <v>4.9000000000000004</v>
      </c>
    </row>
    <row r="136" spans="1:6">
      <c r="A136" s="3" t="s">
        <v>85</v>
      </c>
      <c r="B136" s="3" t="s">
        <v>837</v>
      </c>
      <c r="C136" s="3" t="s">
        <v>371</v>
      </c>
      <c r="D136" s="3">
        <v>405.5</v>
      </c>
      <c r="E136" s="3">
        <v>20.62</v>
      </c>
      <c r="F136" s="3">
        <v>3.9</v>
      </c>
    </row>
    <row r="137" spans="1:6">
      <c r="A137" s="3" t="s">
        <v>95</v>
      </c>
      <c r="B137" s="3" t="s">
        <v>837</v>
      </c>
      <c r="C137" s="3" t="s">
        <v>371</v>
      </c>
      <c r="D137" s="3">
        <v>295</v>
      </c>
      <c r="E137" s="3">
        <v>16.18</v>
      </c>
      <c r="F137" s="3">
        <v>1.7</v>
      </c>
    </row>
    <row r="138" spans="1:6">
      <c r="A138" s="3" t="s">
        <v>832</v>
      </c>
      <c r="B138" s="3" t="s">
        <v>837</v>
      </c>
      <c r="C138" s="3" t="s">
        <v>371</v>
      </c>
      <c r="D138" s="3">
        <v>200</v>
      </c>
      <c r="E138" s="3">
        <v>12.84</v>
      </c>
      <c r="F138" s="3">
        <v>1.2</v>
      </c>
    </row>
    <row r="139" spans="1:6">
      <c r="A139" s="3" t="s">
        <v>833</v>
      </c>
      <c r="B139" s="3" t="s">
        <v>837</v>
      </c>
      <c r="C139" s="3" t="s">
        <v>371</v>
      </c>
      <c r="D139" s="3">
        <v>180.5</v>
      </c>
      <c r="E139" s="3">
        <v>12.68</v>
      </c>
      <c r="F139" s="3">
        <v>1.2</v>
      </c>
    </row>
    <row r="140" spans="1:6">
      <c r="A140" s="3" t="s">
        <v>89</v>
      </c>
      <c r="B140" s="3" t="s">
        <v>837</v>
      </c>
      <c r="C140" s="3" t="s">
        <v>371</v>
      </c>
      <c r="D140" s="3">
        <v>182</v>
      </c>
      <c r="E140" s="3">
        <v>12.23</v>
      </c>
      <c r="F140" s="3">
        <v>1.3</v>
      </c>
    </row>
    <row r="141" spans="1:6">
      <c r="A141" s="3" t="s">
        <v>92</v>
      </c>
      <c r="B141" s="3" t="s">
        <v>837</v>
      </c>
      <c r="C141" s="3" t="s">
        <v>371</v>
      </c>
      <c r="D141" s="3">
        <v>137.5</v>
      </c>
      <c r="E141" s="3">
        <v>11.41</v>
      </c>
      <c r="F141" s="3">
        <v>0.7</v>
      </c>
    </row>
    <row r="142" spans="1:6">
      <c r="A142" s="3" t="s">
        <v>94</v>
      </c>
      <c r="B142" s="3" t="s">
        <v>837</v>
      </c>
      <c r="C142" s="3" t="s">
        <v>371</v>
      </c>
      <c r="D142" s="3">
        <v>118</v>
      </c>
      <c r="E142" s="3">
        <v>10.83</v>
      </c>
      <c r="F142" s="3">
        <v>1.1000000000000001</v>
      </c>
    </row>
    <row r="143" spans="1:6">
      <c r="A143" s="3" t="s">
        <v>834</v>
      </c>
      <c r="B143" s="3" t="s">
        <v>837</v>
      </c>
      <c r="C143" s="3" t="s">
        <v>371</v>
      </c>
      <c r="D143" s="3">
        <v>93.5</v>
      </c>
      <c r="E143" s="3">
        <v>8.56</v>
      </c>
      <c r="F143" s="3">
        <v>0.8</v>
      </c>
    </row>
    <row r="144" spans="1:6">
      <c r="A144" s="3" t="s">
        <v>835</v>
      </c>
      <c r="B144" s="3" t="s">
        <v>837</v>
      </c>
      <c r="C144" s="3" t="s">
        <v>371</v>
      </c>
      <c r="D144" s="3">
        <v>84</v>
      </c>
      <c r="E144" s="3">
        <v>7.98</v>
      </c>
      <c r="F144" s="3">
        <v>0.7</v>
      </c>
    </row>
    <row r="145" spans="1:6">
      <c r="A145" s="3" t="s">
        <v>836</v>
      </c>
      <c r="B145" s="3" t="s">
        <v>837</v>
      </c>
      <c r="C145" s="3" t="s">
        <v>371</v>
      </c>
      <c r="D145" s="3">
        <v>76</v>
      </c>
      <c r="E145" s="3">
        <v>7.67</v>
      </c>
      <c r="F145" s="3">
        <v>0.3</v>
      </c>
    </row>
    <row r="146" spans="1:6">
      <c r="A146" s="3" t="s">
        <v>667</v>
      </c>
      <c r="B146" s="3" t="s">
        <v>852</v>
      </c>
      <c r="C146" s="3" t="s">
        <v>371</v>
      </c>
      <c r="D146" s="3">
        <v>596.70000000000005</v>
      </c>
      <c r="E146" s="3">
        <v>24.85</v>
      </c>
      <c r="F146" s="3">
        <f>86/9</f>
        <v>9.5555555555555554</v>
      </c>
    </row>
    <row r="147" spans="1:6">
      <c r="A147" s="3" t="s">
        <v>853</v>
      </c>
      <c r="B147" s="3" t="s">
        <v>852</v>
      </c>
      <c r="C147" s="3" t="s">
        <v>371</v>
      </c>
      <c r="D147" s="3">
        <v>373</v>
      </c>
      <c r="E147" s="3">
        <v>20.3</v>
      </c>
      <c r="F147" s="3">
        <v>4.8</v>
      </c>
    </row>
    <row r="148" spans="1:6">
      <c r="A148" s="3" t="s">
        <v>854</v>
      </c>
      <c r="B148" s="3" t="s">
        <v>852</v>
      </c>
      <c r="C148" s="3" t="s">
        <v>371</v>
      </c>
      <c r="D148" s="3">
        <v>476.1</v>
      </c>
      <c r="E148" s="3">
        <v>23.12</v>
      </c>
      <c r="F148" s="3">
        <f>59/9</f>
        <v>6.5555555555555554</v>
      </c>
    </row>
    <row r="149" spans="1:6">
      <c r="A149" s="3" t="s">
        <v>855</v>
      </c>
      <c r="B149" s="3" t="s">
        <v>852</v>
      </c>
      <c r="C149" s="3" t="s">
        <v>371</v>
      </c>
      <c r="D149" s="3">
        <v>340.6</v>
      </c>
      <c r="E149" s="3">
        <v>19.23</v>
      </c>
      <c r="F149" s="3">
        <f>21/9</f>
        <v>2.3333333333333335</v>
      </c>
    </row>
    <row r="150" spans="1:6">
      <c r="A150" s="3" t="s">
        <v>240</v>
      </c>
      <c r="B150" s="3" t="s">
        <v>852</v>
      </c>
      <c r="C150" s="3" t="s">
        <v>371</v>
      </c>
      <c r="D150" s="3">
        <v>352</v>
      </c>
      <c r="E150" s="3">
        <v>20.11</v>
      </c>
      <c r="F150" s="3">
        <v>5.2</v>
      </c>
    </row>
    <row r="151" spans="1:6">
      <c r="A151" s="3" t="s">
        <v>243</v>
      </c>
      <c r="B151" s="3" t="s">
        <v>852</v>
      </c>
      <c r="C151" s="3" t="s">
        <v>371</v>
      </c>
      <c r="D151" s="3">
        <v>340</v>
      </c>
      <c r="E151" s="3">
        <v>20.36</v>
      </c>
      <c r="F151" s="3">
        <f>36/9</f>
        <v>4</v>
      </c>
    </row>
    <row r="152" spans="1:6">
      <c r="A152" s="3" t="s">
        <v>675</v>
      </c>
      <c r="B152" s="3" t="s">
        <v>852</v>
      </c>
      <c r="C152" s="3" t="s">
        <v>371</v>
      </c>
      <c r="D152" s="3">
        <v>415.6</v>
      </c>
      <c r="E152" s="3">
        <v>20.71</v>
      </c>
      <c r="F152" s="3">
        <f>50/9</f>
        <v>5.5555555555555554</v>
      </c>
    </row>
    <row r="153" spans="1:6">
      <c r="A153" s="3" t="s">
        <v>251</v>
      </c>
      <c r="B153" s="3" t="s">
        <v>852</v>
      </c>
      <c r="C153" s="3" t="s">
        <v>371</v>
      </c>
      <c r="D153" s="3">
        <v>298.3</v>
      </c>
      <c r="E153" s="3">
        <v>18.38</v>
      </c>
      <c r="F153" s="3">
        <f>30/9</f>
        <v>3.3333333333333335</v>
      </c>
    </row>
    <row r="154" spans="1:6">
      <c r="A154" s="3" t="s">
        <v>856</v>
      </c>
      <c r="B154" s="3" t="s">
        <v>852</v>
      </c>
      <c r="C154" s="3" t="s">
        <v>371</v>
      </c>
      <c r="D154" s="3">
        <v>265.60000000000002</v>
      </c>
      <c r="E154" s="3">
        <v>14.62</v>
      </c>
      <c r="F154" s="3">
        <f>25/9</f>
        <v>2.7777777777777777</v>
      </c>
    </row>
    <row r="155" spans="1:6">
      <c r="A155" s="3" t="s">
        <v>671</v>
      </c>
      <c r="B155" s="3" t="s">
        <v>852</v>
      </c>
      <c r="C155" s="3" t="s">
        <v>371</v>
      </c>
      <c r="D155" s="3">
        <v>288.3</v>
      </c>
      <c r="E155" s="3">
        <v>16.350000000000001</v>
      </c>
      <c r="F155" s="3">
        <f>22/9</f>
        <v>2.4444444444444446</v>
      </c>
    </row>
    <row r="156" spans="1:6">
      <c r="A156" s="3" t="s">
        <v>249</v>
      </c>
      <c r="B156" s="3" t="s">
        <v>852</v>
      </c>
      <c r="C156" s="3" t="s">
        <v>371</v>
      </c>
      <c r="D156" s="3">
        <v>253.9</v>
      </c>
      <c r="E156" s="3">
        <v>15.2</v>
      </c>
      <c r="F156" s="3">
        <v>2</v>
      </c>
    </row>
    <row r="157" spans="1:6">
      <c r="A157" s="3" t="s">
        <v>857</v>
      </c>
      <c r="B157" s="3" t="s">
        <v>852</v>
      </c>
      <c r="C157" s="3" t="s">
        <v>371</v>
      </c>
      <c r="D157" s="3">
        <v>269.39999999999998</v>
      </c>
      <c r="E157" s="3">
        <v>16.62</v>
      </c>
      <c r="F157" s="3">
        <f>21/9</f>
        <v>2.3333333333333335</v>
      </c>
    </row>
    <row r="158" spans="1:6">
      <c r="A158" s="3" t="s">
        <v>858</v>
      </c>
      <c r="B158" s="3" t="s">
        <v>852</v>
      </c>
      <c r="C158" s="3" t="s">
        <v>371</v>
      </c>
      <c r="D158" s="3">
        <v>314.39999999999998</v>
      </c>
      <c r="E158" s="3">
        <v>17.22</v>
      </c>
      <c r="F158" s="3">
        <f>30/9</f>
        <v>3.3333333333333335</v>
      </c>
    </row>
    <row r="159" spans="1:6">
      <c r="A159" s="3" t="s">
        <v>859</v>
      </c>
      <c r="B159" s="3" t="s">
        <v>852</v>
      </c>
      <c r="C159" s="3" t="s">
        <v>371</v>
      </c>
      <c r="D159" s="3">
        <v>276.7</v>
      </c>
      <c r="E159" s="3">
        <v>16.670000000000002</v>
      </c>
      <c r="F159" s="3">
        <f>28/9</f>
        <v>3.1111111111111112</v>
      </c>
    </row>
    <row r="160" spans="1:6">
      <c r="A160" s="3" t="s">
        <v>860</v>
      </c>
      <c r="B160" s="3" t="s">
        <v>852</v>
      </c>
      <c r="C160" s="3" t="s">
        <v>371</v>
      </c>
      <c r="D160" s="3">
        <v>267.2</v>
      </c>
      <c r="E160" s="3">
        <v>15.64</v>
      </c>
      <c r="F160" s="3">
        <f>19/9</f>
        <v>2.1111111111111112</v>
      </c>
    </row>
    <row r="161" spans="1:6">
      <c r="A161" s="3" t="s">
        <v>861</v>
      </c>
      <c r="B161" s="3" t="s">
        <v>852</v>
      </c>
      <c r="C161" s="3" t="s">
        <v>371</v>
      </c>
      <c r="D161" s="3">
        <v>190.6</v>
      </c>
      <c r="E161" s="3">
        <v>12.9</v>
      </c>
      <c r="F161" s="3">
        <f>17/9</f>
        <v>1.8888888888888888</v>
      </c>
    </row>
    <row r="162" spans="1:6">
      <c r="A162" s="3" t="s">
        <v>862</v>
      </c>
      <c r="B162" s="3" t="s">
        <v>852</v>
      </c>
      <c r="C162" s="3" t="s">
        <v>371</v>
      </c>
      <c r="D162" s="3">
        <v>188.9</v>
      </c>
      <c r="E162" s="3">
        <v>13.65</v>
      </c>
      <c r="F162" s="3">
        <f>13/9</f>
        <v>1.4444444444444444</v>
      </c>
    </row>
    <row r="163" spans="1:6">
      <c r="A163" s="3" t="s">
        <v>248</v>
      </c>
      <c r="B163" s="3" t="s">
        <v>852</v>
      </c>
      <c r="C163" s="3" t="s">
        <v>371</v>
      </c>
      <c r="D163" s="3">
        <v>183.3</v>
      </c>
      <c r="E163" s="3">
        <v>12.32</v>
      </c>
      <c r="F163" s="3">
        <f>10/9</f>
        <v>1.1111111111111112</v>
      </c>
    </row>
    <row r="164" spans="1:6">
      <c r="A164" s="3" t="s">
        <v>864</v>
      </c>
      <c r="B164" s="3" t="s">
        <v>863</v>
      </c>
      <c r="C164" s="3" t="s">
        <v>371</v>
      </c>
      <c r="D164" s="3">
        <v>466.7</v>
      </c>
      <c r="E164" s="3">
        <v>19.07</v>
      </c>
      <c r="F164" s="3">
        <f>48/9</f>
        <v>5.333333333333333</v>
      </c>
    </row>
    <row r="165" spans="1:6">
      <c r="A165" s="3" t="s">
        <v>865</v>
      </c>
      <c r="B165" s="3" t="s">
        <v>863</v>
      </c>
      <c r="C165" s="3" t="s">
        <v>371</v>
      </c>
      <c r="D165" s="3">
        <v>265</v>
      </c>
      <c r="E165" s="3">
        <v>12.86</v>
      </c>
      <c r="F165" s="3">
        <f>11/9</f>
        <v>1.2222222222222223</v>
      </c>
    </row>
    <row r="166" spans="1:6">
      <c r="A166" s="3" t="s">
        <v>866</v>
      </c>
      <c r="B166" s="3" t="s">
        <v>863</v>
      </c>
      <c r="C166" s="3" t="s">
        <v>371</v>
      </c>
      <c r="D166" s="3">
        <v>200.6</v>
      </c>
      <c r="E166" s="3">
        <v>9.44</v>
      </c>
      <c r="F166" s="3">
        <f>14/9</f>
        <v>1.5555555555555556</v>
      </c>
    </row>
    <row r="167" spans="1:6">
      <c r="A167" s="3" t="s">
        <v>867</v>
      </c>
      <c r="B167" s="3" t="s">
        <v>863</v>
      </c>
      <c r="C167" s="3" t="s">
        <v>371</v>
      </c>
      <c r="D167" s="3">
        <v>183.3</v>
      </c>
      <c r="E167" s="3">
        <v>9.0399999999999991</v>
      </c>
      <c r="F167" s="3">
        <f>2/9</f>
        <v>0.22222222222222221</v>
      </c>
    </row>
    <row r="168" spans="1:6">
      <c r="A168" s="3" t="s">
        <v>868</v>
      </c>
      <c r="B168" s="3" t="s">
        <v>863</v>
      </c>
      <c r="C168" s="3" t="s">
        <v>371</v>
      </c>
      <c r="D168" s="3">
        <v>213.3</v>
      </c>
      <c r="E168" s="3">
        <v>10.51</v>
      </c>
      <c r="F168" s="3">
        <f>10/9</f>
        <v>1.1111111111111112</v>
      </c>
    </row>
    <row r="169" spans="1:6">
      <c r="A169" s="3" t="s">
        <v>869</v>
      </c>
      <c r="B169" s="3" t="s">
        <v>863</v>
      </c>
      <c r="C169" s="3" t="s">
        <v>371</v>
      </c>
      <c r="D169" s="3">
        <v>259.39999999999998</v>
      </c>
      <c r="E169" s="3">
        <v>12.76</v>
      </c>
      <c r="F169" s="3">
        <f>12/9</f>
        <v>1.3333333333333333</v>
      </c>
    </row>
    <row r="170" spans="1:6">
      <c r="A170" s="3" t="s">
        <v>870</v>
      </c>
      <c r="B170" s="3" t="s">
        <v>863</v>
      </c>
      <c r="C170" s="3" t="s">
        <v>371</v>
      </c>
      <c r="D170" s="3">
        <v>192.8</v>
      </c>
      <c r="E170" s="3">
        <v>10.15</v>
      </c>
      <c r="F170" s="3">
        <f>10/9</f>
        <v>1.1111111111111112</v>
      </c>
    </row>
    <row r="171" spans="1:6">
      <c r="A171" s="3" t="s">
        <v>871</v>
      </c>
      <c r="B171" s="3" t="s">
        <v>863</v>
      </c>
      <c r="C171" s="3" t="s">
        <v>371</v>
      </c>
      <c r="D171" s="3">
        <v>179.4</v>
      </c>
      <c r="E171" s="3">
        <v>8.59</v>
      </c>
      <c r="F171" s="3">
        <f>11/9</f>
        <v>1.2222222222222223</v>
      </c>
    </row>
    <row r="172" spans="1:6">
      <c r="A172" s="3" t="s">
        <v>872</v>
      </c>
      <c r="B172" s="3" t="s">
        <v>863</v>
      </c>
      <c r="C172" s="3" t="s">
        <v>371</v>
      </c>
      <c r="D172" s="3">
        <v>206.9</v>
      </c>
      <c r="E172" s="3">
        <v>9.26</v>
      </c>
      <c r="F172" s="3">
        <f>4/8</f>
        <v>0.5</v>
      </c>
    </row>
    <row r="173" spans="1:6">
      <c r="A173" s="3" t="s">
        <v>873</v>
      </c>
      <c r="B173" s="3" t="s">
        <v>863</v>
      </c>
      <c r="C173" s="3" t="s">
        <v>371</v>
      </c>
      <c r="D173" s="3">
        <v>159.4</v>
      </c>
      <c r="E173" s="3">
        <v>8.77</v>
      </c>
      <c r="F173" s="3">
        <f>4/8</f>
        <v>0.5</v>
      </c>
    </row>
    <row r="174" spans="1:6">
      <c r="A174" s="3" t="s">
        <v>874</v>
      </c>
      <c r="B174" s="3" t="s">
        <v>863</v>
      </c>
      <c r="C174" s="3" t="s">
        <v>371</v>
      </c>
      <c r="D174" s="3">
        <v>190.6</v>
      </c>
      <c r="E174" s="3">
        <v>8.9</v>
      </c>
      <c r="F174" s="3">
        <f>4/8</f>
        <v>0.5</v>
      </c>
    </row>
    <row r="175" spans="1:6">
      <c r="A175" s="3" t="s">
        <v>875</v>
      </c>
      <c r="B175" s="3" t="s">
        <v>863</v>
      </c>
      <c r="C175" s="3" t="s">
        <v>371</v>
      </c>
      <c r="D175" s="3">
        <v>112.5</v>
      </c>
      <c r="E175" s="3">
        <v>5.2</v>
      </c>
      <c r="F175" s="3">
        <f>4/8</f>
        <v>0.5</v>
      </c>
    </row>
    <row r="176" spans="1:6">
      <c r="A176" s="3" t="s">
        <v>876</v>
      </c>
      <c r="B176" s="3" t="s">
        <v>863</v>
      </c>
      <c r="C176" s="3" t="s">
        <v>371</v>
      </c>
      <c r="D176" s="3">
        <v>198.1</v>
      </c>
      <c r="E176" s="3">
        <v>8.68</v>
      </c>
      <c r="F176" s="3">
        <f>11/8</f>
        <v>1.375</v>
      </c>
    </row>
    <row r="177" spans="1:6">
      <c r="A177" s="3" t="s">
        <v>877</v>
      </c>
      <c r="B177" s="3" t="s">
        <v>863</v>
      </c>
      <c r="C177" s="3" t="s">
        <v>371</v>
      </c>
      <c r="D177" s="3">
        <v>140</v>
      </c>
      <c r="E177" s="3">
        <v>7.14</v>
      </c>
      <c r="F177" s="3">
        <f>9/8</f>
        <v>1.125</v>
      </c>
    </row>
    <row r="178" spans="1:6">
      <c r="A178" s="3" t="s">
        <v>878</v>
      </c>
      <c r="B178" s="3" t="s">
        <v>863</v>
      </c>
      <c r="C178" s="3" t="s">
        <v>371</v>
      </c>
      <c r="D178" s="3">
        <v>143.80000000000001</v>
      </c>
      <c r="E178" s="3">
        <v>8.67</v>
      </c>
      <c r="F178" s="3">
        <f>2/8</f>
        <v>0.25</v>
      </c>
    </row>
    <row r="179" spans="1:6">
      <c r="A179" s="3" t="s">
        <v>879</v>
      </c>
      <c r="B179" s="3" t="s">
        <v>863</v>
      </c>
      <c r="C179" s="3" t="s">
        <v>371</v>
      </c>
      <c r="D179" s="3">
        <v>128.80000000000001</v>
      </c>
      <c r="E179" s="3">
        <v>7.4</v>
      </c>
      <c r="F179" s="3">
        <f>3/8</f>
        <v>0.375</v>
      </c>
    </row>
    <row r="180" spans="1:6">
      <c r="A180" s="3" t="s">
        <v>880</v>
      </c>
      <c r="B180" s="3" t="s">
        <v>863</v>
      </c>
      <c r="C180" s="3" t="s">
        <v>371</v>
      </c>
      <c r="D180" s="3">
        <v>176.9</v>
      </c>
      <c r="E180" s="3">
        <v>9.14</v>
      </c>
      <c r="F180" s="3">
        <v>1.5</v>
      </c>
    </row>
    <row r="181" spans="1:6">
      <c r="A181" s="3" t="s">
        <v>881</v>
      </c>
      <c r="B181" s="3" t="s">
        <v>863</v>
      </c>
      <c r="C181" s="3" t="s">
        <v>371</v>
      </c>
      <c r="D181" s="3">
        <v>128.80000000000001</v>
      </c>
      <c r="E181" s="3">
        <v>7.35</v>
      </c>
      <c r="F181" s="3">
        <f>2/8</f>
        <v>0.25</v>
      </c>
    </row>
    <row r="182" spans="1:6">
      <c r="A182" s="3" t="s">
        <v>882</v>
      </c>
      <c r="B182" s="3" t="s">
        <v>863</v>
      </c>
      <c r="C182" s="3" t="s">
        <v>371</v>
      </c>
      <c r="D182" s="3">
        <v>111.2</v>
      </c>
      <c r="E182" s="3">
        <v>6.98</v>
      </c>
      <c r="F182" s="3">
        <v>0</v>
      </c>
    </row>
    <row r="183" spans="1:6">
      <c r="A183" s="3" t="s">
        <v>883</v>
      </c>
      <c r="B183" s="3" t="s">
        <v>863</v>
      </c>
      <c r="C183" s="3" t="s">
        <v>371</v>
      </c>
      <c r="D183" s="3">
        <v>78.099999999999994</v>
      </c>
      <c r="E183" s="3">
        <v>3.66</v>
      </c>
      <c r="F183" s="3">
        <f>1/8</f>
        <v>0.125</v>
      </c>
    </row>
    <row r="184" spans="1:6">
      <c r="A184" s="3" t="s">
        <v>884</v>
      </c>
      <c r="B184" s="3" t="s">
        <v>863</v>
      </c>
      <c r="C184" s="3" t="s">
        <v>371</v>
      </c>
      <c r="D184" s="3">
        <v>143.1</v>
      </c>
      <c r="E184" s="3">
        <v>8.08</v>
      </c>
      <c r="F184" s="3">
        <f>11/8</f>
        <v>1.375</v>
      </c>
    </row>
    <row r="185" spans="1:6">
      <c r="A185" s="3" t="s">
        <v>885</v>
      </c>
      <c r="B185" s="3" t="s">
        <v>863</v>
      </c>
      <c r="C185" s="3" t="s">
        <v>371</v>
      </c>
      <c r="D185" s="3">
        <v>106.9</v>
      </c>
      <c r="E185" s="3">
        <v>6.43</v>
      </c>
      <c r="F185" s="3">
        <f>5/8</f>
        <v>0.625</v>
      </c>
    </row>
    <row r="186" spans="1:6">
      <c r="A186" s="3" t="s">
        <v>886</v>
      </c>
      <c r="B186" s="3" t="s">
        <v>863</v>
      </c>
      <c r="C186" s="3" t="s">
        <v>371</v>
      </c>
      <c r="D186" s="3">
        <v>81.2</v>
      </c>
      <c r="E186" s="3">
        <v>2.33</v>
      </c>
      <c r="F186" s="3">
        <v>0.5</v>
      </c>
    </row>
    <row r="187" spans="1:6">
      <c r="A187" s="3" t="s">
        <v>887</v>
      </c>
      <c r="B187" s="3" t="s">
        <v>863</v>
      </c>
      <c r="C187" s="3" t="s">
        <v>371</v>
      </c>
      <c r="D187" s="3">
        <v>91.2</v>
      </c>
      <c r="E187" s="3">
        <v>8.75</v>
      </c>
      <c r="F187" s="3">
        <f>2/8</f>
        <v>0.25</v>
      </c>
    </row>
    <row r="188" spans="1:6">
      <c r="A188" t="s">
        <v>890</v>
      </c>
      <c r="B188" t="s">
        <v>889</v>
      </c>
      <c r="C188" t="s">
        <v>371</v>
      </c>
      <c r="D188">
        <v>367.5</v>
      </c>
      <c r="E188">
        <v>17.18</v>
      </c>
      <c r="F188">
        <v>3.375</v>
      </c>
    </row>
    <row r="189" spans="1:6">
      <c r="A189" t="s">
        <v>670</v>
      </c>
      <c r="B189" t="s">
        <v>889</v>
      </c>
      <c r="C189" t="s">
        <v>371</v>
      </c>
      <c r="D189">
        <v>362.5</v>
      </c>
      <c r="E189">
        <v>16.920000000000002</v>
      </c>
      <c r="F189">
        <v>2.5</v>
      </c>
    </row>
    <row r="190" spans="1:6">
      <c r="A190" t="s">
        <v>676</v>
      </c>
      <c r="B190" t="s">
        <v>889</v>
      </c>
      <c r="C190" t="s">
        <v>371</v>
      </c>
      <c r="D190">
        <v>339.4</v>
      </c>
      <c r="E190">
        <v>15.44</v>
      </c>
      <c r="F190">
        <v>2.625</v>
      </c>
    </row>
    <row r="191" spans="1:6">
      <c r="A191" t="s">
        <v>891</v>
      </c>
      <c r="B191" t="s">
        <v>889</v>
      </c>
      <c r="C191" t="s">
        <v>371</v>
      </c>
      <c r="D191">
        <v>319.39999999999998</v>
      </c>
      <c r="E191">
        <v>17.12</v>
      </c>
      <c r="F191">
        <v>3.125</v>
      </c>
    </row>
    <row r="192" spans="1:6">
      <c r="A192" t="s">
        <v>892</v>
      </c>
      <c r="B192" t="s">
        <v>889</v>
      </c>
      <c r="C192" t="s">
        <v>371</v>
      </c>
      <c r="D192">
        <v>308.10000000000002</v>
      </c>
      <c r="E192">
        <v>14.47</v>
      </c>
      <c r="F192">
        <v>1.875</v>
      </c>
    </row>
    <row r="193" spans="1:6">
      <c r="A193" t="s">
        <v>893</v>
      </c>
      <c r="B193" t="s">
        <v>889</v>
      </c>
      <c r="C193" t="s">
        <v>371</v>
      </c>
      <c r="D193">
        <v>305.60000000000002</v>
      </c>
      <c r="E193">
        <v>15.07</v>
      </c>
      <c r="F193">
        <v>2.125</v>
      </c>
    </row>
    <row r="194" spans="1:6">
      <c r="A194" t="s">
        <v>894</v>
      </c>
      <c r="B194" t="s">
        <v>889</v>
      </c>
      <c r="C194" t="s">
        <v>371</v>
      </c>
      <c r="D194">
        <v>279.39999999999998</v>
      </c>
      <c r="E194">
        <v>14.67</v>
      </c>
      <c r="F194">
        <v>1.5</v>
      </c>
    </row>
    <row r="195" spans="1:6">
      <c r="A195" t="s">
        <v>258</v>
      </c>
      <c r="B195" t="s">
        <v>889</v>
      </c>
      <c r="C195" t="s">
        <v>371</v>
      </c>
      <c r="D195">
        <v>273.10000000000002</v>
      </c>
      <c r="E195">
        <v>14.19</v>
      </c>
      <c r="F195">
        <v>2.875</v>
      </c>
    </row>
    <row r="196" spans="1:6">
      <c r="A196" t="s">
        <v>895</v>
      </c>
      <c r="B196" t="s">
        <v>889</v>
      </c>
      <c r="C196" t="s">
        <v>371</v>
      </c>
      <c r="D196">
        <v>257.5</v>
      </c>
      <c r="E196">
        <v>13.78</v>
      </c>
      <c r="F196">
        <v>1.25</v>
      </c>
    </row>
    <row r="197" spans="1:6">
      <c r="A197" t="s">
        <v>896</v>
      </c>
      <c r="B197" t="s">
        <v>889</v>
      </c>
      <c r="C197" t="s">
        <v>371</v>
      </c>
      <c r="D197">
        <v>253.8</v>
      </c>
      <c r="E197">
        <v>14.92</v>
      </c>
      <c r="F197">
        <v>1.5</v>
      </c>
    </row>
    <row r="198" spans="1:6">
      <c r="A198" t="s">
        <v>897</v>
      </c>
      <c r="B198" t="s">
        <v>889</v>
      </c>
      <c r="C198" t="s">
        <v>371</v>
      </c>
      <c r="D198">
        <v>232.5</v>
      </c>
      <c r="E198">
        <v>10.95</v>
      </c>
      <c r="F198">
        <v>1.25</v>
      </c>
    </row>
    <row r="199" spans="1:6">
      <c r="A199" t="s">
        <v>898</v>
      </c>
      <c r="B199" t="s">
        <v>889</v>
      </c>
      <c r="C199" t="s">
        <v>371</v>
      </c>
      <c r="D199">
        <v>231.2</v>
      </c>
      <c r="E199">
        <v>13.52</v>
      </c>
      <c r="F199">
        <v>1.75</v>
      </c>
    </row>
    <row r="200" spans="1:6">
      <c r="A200" t="s">
        <v>899</v>
      </c>
      <c r="B200" t="s">
        <v>889</v>
      </c>
      <c r="C200" t="s">
        <v>371</v>
      </c>
      <c r="D200">
        <v>328.8</v>
      </c>
      <c r="E200">
        <v>16.170000000000002</v>
      </c>
      <c r="F200">
        <v>3.5</v>
      </c>
    </row>
    <row r="201" spans="1:6">
      <c r="A201" t="s">
        <v>900</v>
      </c>
      <c r="B201" t="s">
        <v>889</v>
      </c>
      <c r="C201" t="s">
        <v>371</v>
      </c>
      <c r="D201">
        <v>270.60000000000002</v>
      </c>
      <c r="E201">
        <v>12.96</v>
      </c>
      <c r="F201">
        <v>2.125</v>
      </c>
    </row>
    <row r="202" spans="1:6">
      <c r="A202" t="s">
        <v>255</v>
      </c>
      <c r="B202" t="s">
        <v>889</v>
      </c>
      <c r="C202" t="s">
        <v>371</v>
      </c>
      <c r="D202">
        <v>255</v>
      </c>
      <c r="E202">
        <v>12.99</v>
      </c>
      <c r="F202">
        <v>1.75</v>
      </c>
    </row>
    <row r="203" spans="1:6">
      <c r="A203" t="s">
        <v>901</v>
      </c>
      <c r="B203" t="s">
        <v>889</v>
      </c>
      <c r="C203" t="s">
        <v>371</v>
      </c>
      <c r="D203">
        <v>250</v>
      </c>
      <c r="E203">
        <v>12.05</v>
      </c>
      <c r="F203">
        <v>1.375</v>
      </c>
    </row>
    <row r="204" spans="1:6">
      <c r="A204" t="s">
        <v>902</v>
      </c>
      <c r="B204" t="s">
        <v>889</v>
      </c>
      <c r="C204" t="s">
        <v>371</v>
      </c>
      <c r="D204">
        <v>230</v>
      </c>
      <c r="E204">
        <v>12.13</v>
      </c>
      <c r="F204">
        <v>1.5</v>
      </c>
    </row>
    <row r="205" spans="1:6">
      <c r="A205" t="s">
        <v>903</v>
      </c>
      <c r="B205" t="s">
        <v>889</v>
      </c>
      <c r="C205" t="s">
        <v>371</v>
      </c>
      <c r="D205">
        <v>226.2</v>
      </c>
      <c r="E205">
        <v>12.54</v>
      </c>
      <c r="F205">
        <v>1</v>
      </c>
    </row>
    <row r="206" spans="1:6">
      <c r="A206" t="s">
        <v>904</v>
      </c>
      <c r="B206" t="s">
        <v>889</v>
      </c>
      <c r="C206" t="s">
        <v>371</v>
      </c>
      <c r="D206">
        <v>224.4</v>
      </c>
      <c r="E206">
        <v>11.33</v>
      </c>
      <c r="F206">
        <v>1.875</v>
      </c>
    </row>
    <row r="207" spans="1:6">
      <c r="A207" t="s">
        <v>905</v>
      </c>
      <c r="B207" t="s">
        <v>889</v>
      </c>
      <c r="C207" t="s">
        <v>371</v>
      </c>
      <c r="D207">
        <v>217.5</v>
      </c>
      <c r="E207">
        <v>12.21</v>
      </c>
      <c r="F207">
        <v>1</v>
      </c>
    </row>
    <row r="208" spans="1:6">
      <c r="A208" t="s">
        <v>906</v>
      </c>
      <c r="B208" t="s">
        <v>889</v>
      </c>
      <c r="C208" t="s">
        <v>371</v>
      </c>
      <c r="D208">
        <v>215.6</v>
      </c>
      <c r="E208">
        <v>10.41</v>
      </c>
      <c r="F208">
        <v>1.125</v>
      </c>
    </row>
    <row r="209" spans="1:6">
      <c r="A209" t="s">
        <v>907</v>
      </c>
      <c r="B209" t="s">
        <v>889</v>
      </c>
      <c r="C209" t="s">
        <v>371</v>
      </c>
      <c r="D209">
        <v>193.1</v>
      </c>
      <c r="E209">
        <v>11.02</v>
      </c>
      <c r="F209">
        <v>0.375</v>
      </c>
    </row>
    <row r="210" spans="1:6">
      <c r="A210" t="s">
        <v>908</v>
      </c>
      <c r="B210" t="s">
        <v>889</v>
      </c>
      <c r="C210" t="s">
        <v>371</v>
      </c>
      <c r="D210">
        <v>186.2</v>
      </c>
      <c r="E210">
        <v>8.6199999999999992</v>
      </c>
      <c r="F210">
        <v>1.125</v>
      </c>
    </row>
    <row r="211" spans="1:6">
      <c r="A211" t="s">
        <v>909</v>
      </c>
      <c r="B211" t="s">
        <v>889</v>
      </c>
      <c r="C211" t="s">
        <v>371</v>
      </c>
      <c r="D211">
        <v>175.6</v>
      </c>
      <c r="E211">
        <v>10.61</v>
      </c>
      <c r="F211">
        <v>0.25</v>
      </c>
    </row>
    <row r="212" spans="1:6">
      <c r="A212" t="s">
        <v>910</v>
      </c>
      <c r="B212" t="s">
        <v>889</v>
      </c>
      <c r="C212" t="s">
        <v>371</v>
      </c>
      <c r="D212">
        <v>167.5</v>
      </c>
      <c r="E212">
        <v>8.2799999999999994</v>
      </c>
      <c r="F212">
        <v>0.875</v>
      </c>
    </row>
    <row r="213" spans="1:6">
      <c r="A213" t="s">
        <v>911</v>
      </c>
      <c r="B213" t="s">
        <v>889</v>
      </c>
      <c r="C213" t="s">
        <v>371</v>
      </c>
      <c r="D213">
        <v>137.5</v>
      </c>
      <c r="E213">
        <v>7</v>
      </c>
      <c r="F213">
        <v>0.375</v>
      </c>
    </row>
    <row r="214" spans="1:6">
      <c r="A214" t="s">
        <v>912</v>
      </c>
      <c r="B214" t="s">
        <v>889</v>
      </c>
      <c r="C214" t="s">
        <v>371</v>
      </c>
      <c r="D214">
        <v>238.8</v>
      </c>
      <c r="E214">
        <v>12.39</v>
      </c>
      <c r="F214">
        <v>2.125</v>
      </c>
    </row>
    <row r="215" spans="1:6">
      <c r="A215" t="s">
        <v>681</v>
      </c>
      <c r="B215" t="s">
        <v>889</v>
      </c>
      <c r="C215" t="s">
        <v>371</v>
      </c>
      <c r="D215">
        <v>234.4</v>
      </c>
      <c r="E215">
        <v>4.8</v>
      </c>
      <c r="F215">
        <v>1.875</v>
      </c>
    </row>
    <row r="216" spans="1:6">
      <c r="A216" t="s">
        <v>913</v>
      </c>
      <c r="B216" t="s">
        <v>889</v>
      </c>
      <c r="C216" t="s">
        <v>371</v>
      </c>
      <c r="D216">
        <v>214.4</v>
      </c>
      <c r="E216">
        <v>9.58</v>
      </c>
      <c r="F216">
        <v>1.375</v>
      </c>
    </row>
    <row r="217" spans="1:6">
      <c r="A217" t="s">
        <v>914</v>
      </c>
      <c r="B217" t="s">
        <v>889</v>
      </c>
      <c r="C217" t="s">
        <v>371</v>
      </c>
      <c r="D217">
        <v>195.6</v>
      </c>
      <c r="E217">
        <v>11.07</v>
      </c>
      <c r="F217">
        <v>0.375</v>
      </c>
    </row>
    <row r="218" spans="1:6">
      <c r="A218" t="s">
        <v>915</v>
      </c>
      <c r="B218" t="s">
        <v>889</v>
      </c>
      <c r="C218" t="s">
        <v>371</v>
      </c>
      <c r="D218">
        <v>175</v>
      </c>
      <c r="E218">
        <v>9.31</v>
      </c>
      <c r="F218">
        <v>1.125</v>
      </c>
    </row>
    <row r="219" spans="1:6">
      <c r="A219" t="s">
        <v>916</v>
      </c>
      <c r="B219" t="s">
        <v>889</v>
      </c>
      <c r="C219" t="s">
        <v>371</v>
      </c>
      <c r="D219">
        <v>156.19999999999999</v>
      </c>
      <c r="E219">
        <v>9.3000000000000007</v>
      </c>
      <c r="F219">
        <v>0.75</v>
      </c>
    </row>
    <row r="220" spans="1:6">
      <c r="A220" t="s">
        <v>917</v>
      </c>
      <c r="B220" t="s">
        <v>889</v>
      </c>
      <c r="C220" t="s">
        <v>371</v>
      </c>
      <c r="D220">
        <v>151.19999999999999</v>
      </c>
      <c r="E220">
        <v>10.42</v>
      </c>
      <c r="F220">
        <v>0.625</v>
      </c>
    </row>
    <row r="221" spans="1:6">
      <c r="A221" t="s">
        <v>918</v>
      </c>
      <c r="B221" t="s">
        <v>889</v>
      </c>
      <c r="C221" t="s">
        <v>371</v>
      </c>
      <c r="D221">
        <v>150</v>
      </c>
      <c r="E221">
        <v>8.0399999999999991</v>
      </c>
      <c r="F221">
        <v>1.5</v>
      </c>
    </row>
    <row r="222" spans="1:6">
      <c r="A222" t="s">
        <v>919</v>
      </c>
      <c r="B222" t="s">
        <v>889</v>
      </c>
      <c r="C222" t="s">
        <v>371</v>
      </c>
      <c r="D222">
        <v>149.4</v>
      </c>
      <c r="E222">
        <v>8.3000000000000007</v>
      </c>
      <c r="F222">
        <v>0.875</v>
      </c>
    </row>
    <row r="223" spans="1:6">
      <c r="A223" t="s">
        <v>677</v>
      </c>
      <c r="B223" t="s">
        <v>889</v>
      </c>
      <c r="C223" t="s">
        <v>371</v>
      </c>
      <c r="D223">
        <v>137.5</v>
      </c>
      <c r="E223">
        <v>5.96</v>
      </c>
      <c r="F223">
        <v>0.5</v>
      </c>
    </row>
    <row r="224" spans="1:6">
      <c r="A224" t="s">
        <v>920</v>
      </c>
      <c r="B224" t="s">
        <v>889</v>
      </c>
      <c r="C224" t="s">
        <v>371</v>
      </c>
      <c r="D224">
        <v>134.4</v>
      </c>
      <c r="E224">
        <v>9.57</v>
      </c>
      <c r="F224">
        <v>0.75</v>
      </c>
    </row>
    <row r="225" spans="1:6">
      <c r="A225" t="s">
        <v>921</v>
      </c>
      <c r="B225" t="s">
        <v>889</v>
      </c>
      <c r="C225" t="s">
        <v>371</v>
      </c>
      <c r="D225">
        <v>134.4</v>
      </c>
      <c r="E225">
        <v>7.83</v>
      </c>
      <c r="F225">
        <v>0.5</v>
      </c>
    </row>
    <row r="226" spans="1:6">
      <c r="A226" t="s">
        <v>922</v>
      </c>
      <c r="B226" t="s">
        <v>889</v>
      </c>
      <c r="C226" t="s">
        <v>371</v>
      </c>
      <c r="D226">
        <v>126.9</v>
      </c>
      <c r="E226">
        <v>7.56</v>
      </c>
      <c r="F226">
        <v>0.625</v>
      </c>
    </row>
    <row r="227" spans="1:6">
      <c r="A227" t="s">
        <v>680</v>
      </c>
      <c r="B227" t="s">
        <v>889</v>
      </c>
      <c r="C227" t="s">
        <v>371</v>
      </c>
      <c r="D227">
        <v>119.4</v>
      </c>
      <c r="E227">
        <v>7.05</v>
      </c>
      <c r="F227">
        <v>0.375</v>
      </c>
    </row>
    <row r="228" spans="1:6">
      <c r="A228" t="s">
        <v>923</v>
      </c>
      <c r="B228" t="s">
        <v>889</v>
      </c>
      <c r="C228" t="s">
        <v>371</v>
      </c>
      <c r="D228">
        <v>175</v>
      </c>
      <c r="E228">
        <v>9.5399999999999991</v>
      </c>
      <c r="F228">
        <v>0.375</v>
      </c>
    </row>
    <row r="229" spans="1:6">
      <c r="A229" t="s">
        <v>924</v>
      </c>
      <c r="B229" t="s">
        <v>889</v>
      </c>
      <c r="C229" t="s">
        <v>371</v>
      </c>
      <c r="D229">
        <v>165.6</v>
      </c>
      <c r="E229">
        <v>8.07</v>
      </c>
      <c r="F229">
        <v>1.125</v>
      </c>
    </row>
    <row r="230" spans="1:6">
      <c r="A230" t="s">
        <v>260</v>
      </c>
      <c r="B230" t="s">
        <v>889</v>
      </c>
      <c r="C230" t="s">
        <v>371</v>
      </c>
      <c r="D230">
        <v>161.9</v>
      </c>
      <c r="E230">
        <v>7.37</v>
      </c>
      <c r="F230">
        <v>0.5</v>
      </c>
    </row>
    <row r="231" spans="1:6">
      <c r="A231" t="s">
        <v>925</v>
      </c>
      <c r="B231" t="s">
        <v>889</v>
      </c>
      <c r="C231" t="s">
        <v>371</v>
      </c>
      <c r="D231">
        <v>153.80000000000001</v>
      </c>
      <c r="E231">
        <v>10</v>
      </c>
      <c r="F231">
        <v>0.5</v>
      </c>
    </row>
    <row r="232" spans="1:6">
      <c r="A232" t="s">
        <v>926</v>
      </c>
      <c r="B232" t="s">
        <v>889</v>
      </c>
      <c r="C232" t="s">
        <v>371</v>
      </c>
      <c r="D232">
        <v>150</v>
      </c>
      <c r="E232">
        <v>7.86</v>
      </c>
      <c r="F232">
        <v>0.75</v>
      </c>
    </row>
    <row r="233" spans="1:6">
      <c r="A233" t="s">
        <v>927</v>
      </c>
      <c r="B233" t="s">
        <v>889</v>
      </c>
      <c r="C233" t="s">
        <v>371</v>
      </c>
      <c r="D233">
        <v>146.9</v>
      </c>
      <c r="E233">
        <v>7.36</v>
      </c>
      <c r="F233">
        <v>0.5</v>
      </c>
    </row>
    <row r="234" spans="1:6">
      <c r="A234" t="s">
        <v>928</v>
      </c>
      <c r="B234" t="s">
        <v>889</v>
      </c>
      <c r="C234" t="s">
        <v>371</v>
      </c>
      <c r="D234">
        <v>146.9</v>
      </c>
      <c r="E234">
        <v>8.6999999999999993</v>
      </c>
      <c r="F234">
        <v>1</v>
      </c>
    </row>
    <row r="235" spans="1:6">
      <c r="A235" t="s">
        <v>929</v>
      </c>
      <c r="B235" t="s">
        <v>889</v>
      </c>
      <c r="C235" t="s">
        <v>371</v>
      </c>
      <c r="D235">
        <v>146.9</v>
      </c>
      <c r="E235">
        <v>8.4600000000000009</v>
      </c>
      <c r="F235">
        <v>1.375</v>
      </c>
    </row>
    <row r="236" spans="1:6">
      <c r="A236" t="s">
        <v>930</v>
      </c>
      <c r="B236" t="s">
        <v>889</v>
      </c>
      <c r="C236" t="s">
        <v>371</v>
      </c>
      <c r="D236">
        <v>132.5</v>
      </c>
      <c r="E236">
        <v>5.67</v>
      </c>
      <c r="F236">
        <v>0.875</v>
      </c>
    </row>
    <row r="237" spans="1:6">
      <c r="A237" t="s">
        <v>931</v>
      </c>
      <c r="B237" t="s">
        <v>889</v>
      </c>
      <c r="C237" t="s">
        <v>371</v>
      </c>
      <c r="D237">
        <v>109.4</v>
      </c>
      <c r="E237">
        <v>8.08</v>
      </c>
      <c r="F237">
        <v>0.75</v>
      </c>
    </row>
    <row r="238" spans="1:6">
      <c r="A238" t="s">
        <v>932</v>
      </c>
      <c r="B238" t="s">
        <v>889</v>
      </c>
      <c r="C238" t="s">
        <v>371</v>
      </c>
      <c r="D238">
        <v>85.6</v>
      </c>
      <c r="E238">
        <v>6.84</v>
      </c>
      <c r="F238">
        <v>0.375</v>
      </c>
    </row>
    <row r="239" spans="1:6">
      <c r="A239" t="s">
        <v>933</v>
      </c>
      <c r="B239" t="s">
        <v>889</v>
      </c>
      <c r="C239" t="s">
        <v>371</v>
      </c>
      <c r="D239">
        <v>148.80000000000001</v>
      </c>
      <c r="E239">
        <v>9.61</v>
      </c>
      <c r="F239">
        <v>0.5</v>
      </c>
    </row>
    <row r="240" spans="1:6">
      <c r="A240" t="s">
        <v>934</v>
      </c>
      <c r="B240" t="s">
        <v>889</v>
      </c>
      <c r="C240" t="s">
        <v>371</v>
      </c>
      <c r="D240">
        <v>145.6</v>
      </c>
      <c r="E240">
        <v>7.92</v>
      </c>
      <c r="F240">
        <v>0.375</v>
      </c>
    </row>
    <row r="241" spans="1:6">
      <c r="A241" t="s">
        <v>935</v>
      </c>
      <c r="B241" t="s">
        <v>889</v>
      </c>
      <c r="C241" t="s">
        <v>371</v>
      </c>
      <c r="D241">
        <v>125.6</v>
      </c>
      <c r="E241">
        <v>7.07</v>
      </c>
      <c r="F241">
        <v>0.5</v>
      </c>
    </row>
    <row r="242" spans="1:6">
      <c r="A242" t="s">
        <v>936</v>
      </c>
      <c r="B242" t="s">
        <v>889</v>
      </c>
      <c r="C242" t="s">
        <v>371</v>
      </c>
      <c r="D242">
        <v>112.5</v>
      </c>
      <c r="E242">
        <v>7.14</v>
      </c>
      <c r="F242">
        <v>0.25</v>
      </c>
    </row>
    <row r="243" spans="1:6">
      <c r="A243" t="s">
        <v>937</v>
      </c>
      <c r="B243" t="s">
        <v>889</v>
      </c>
      <c r="C243" t="s">
        <v>371</v>
      </c>
      <c r="D243">
        <v>100.6</v>
      </c>
      <c r="E243">
        <v>6.58</v>
      </c>
      <c r="F243">
        <v>0.5</v>
      </c>
    </row>
    <row r="244" spans="1:6">
      <c r="A244" t="s">
        <v>938</v>
      </c>
      <c r="B244" t="s">
        <v>889</v>
      </c>
      <c r="C244" t="s">
        <v>371</v>
      </c>
      <c r="D244">
        <v>97.5</v>
      </c>
      <c r="E244">
        <v>6.58</v>
      </c>
      <c r="F244">
        <v>0.75</v>
      </c>
    </row>
    <row r="245" spans="1:6">
      <c r="A245" t="s">
        <v>939</v>
      </c>
      <c r="B245" t="s">
        <v>889</v>
      </c>
      <c r="C245" t="s">
        <v>371</v>
      </c>
      <c r="D245">
        <v>73.099999999999994</v>
      </c>
      <c r="E245">
        <v>6.43</v>
      </c>
      <c r="F245">
        <v>0.125</v>
      </c>
    </row>
    <row r="246" spans="1:6">
      <c r="A246" t="s">
        <v>940</v>
      </c>
      <c r="B246" t="s">
        <v>889</v>
      </c>
      <c r="C246" t="s">
        <v>371</v>
      </c>
      <c r="D246">
        <v>117.5</v>
      </c>
      <c r="E246">
        <v>7.07</v>
      </c>
      <c r="F246">
        <v>0.75</v>
      </c>
    </row>
    <row r="247" spans="1:6">
      <c r="A247" t="s">
        <v>941</v>
      </c>
      <c r="B247" t="s">
        <v>889</v>
      </c>
      <c r="C247" t="s">
        <v>371</v>
      </c>
      <c r="D247">
        <v>91.2</v>
      </c>
      <c r="E247">
        <v>4.62</v>
      </c>
      <c r="F247">
        <v>0.375</v>
      </c>
    </row>
    <row r="248" spans="1:6">
      <c r="A248" t="s">
        <v>942</v>
      </c>
      <c r="B248" t="s">
        <v>889</v>
      </c>
      <c r="C248" t="s">
        <v>371</v>
      </c>
      <c r="D248">
        <v>90.6</v>
      </c>
      <c r="E248">
        <v>5.13</v>
      </c>
      <c r="F248">
        <v>0.5</v>
      </c>
    </row>
    <row r="249" spans="1:6">
      <c r="A249" t="s">
        <v>943</v>
      </c>
      <c r="B249" t="s">
        <v>889</v>
      </c>
      <c r="C249" t="s">
        <v>371</v>
      </c>
      <c r="D249">
        <v>80</v>
      </c>
      <c r="E249">
        <v>4.84</v>
      </c>
      <c r="F249">
        <v>0.625</v>
      </c>
    </row>
    <row r="250" spans="1:6">
      <c r="A250" t="s">
        <v>944</v>
      </c>
      <c r="B250" t="s">
        <v>889</v>
      </c>
      <c r="C250" t="s">
        <v>371</v>
      </c>
      <c r="D250">
        <v>78.099999999999994</v>
      </c>
      <c r="E250">
        <v>5.67</v>
      </c>
      <c r="F250">
        <v>0.5</v>
      </c>
    </row>
    <row r="251" spans="1:6">
      <c r="A251" t="s">
        <v>945</v>
      </c>
      <c r="B251" t="s">
        <v>889</v>
      </c>
      <c r="C251" t="s">
        <v>371</v>
      </c>
      <c r="D251">
        <v>90.6</v>
      </c>
      <c r="E251">
        <v>5.71</v>
      </c>
      <c r="F251">
        <v>0.125</v>
      </c>
    </row>
    <row r="252" spans="1:6">
      <c r="A252" t="s">
        <v>947</v>
      </c>
      <c r="B252" t="s">
        <v>946</v>
      </c>
      <c r="C252" t="s">
        <v>371</v>
      </c>
      <c r="D252">
        <v>494.5</v>
      </c>
      <c r="E252">
        <v>21.18</v>
      </c>
      <c r="F252">
        <v>3.7</v>
      </c>
    </row>
    <row r="253" spans="1:6">
      <c r="A253" t="s">
        <v>948</v>
      </c>
      <c r="B253" t="s">
        <v>946</v>
      </c>
      <c r="C253" t="s">
        <v>371</v>
      </c>
      <c r="D253">
        <v>348.5</v>
      </c>
      <c r="E253">
        <v>18.63</v>
      </c>
      <c r="F253">
        <v>1.8</v>
      </c>
    </row>
    <row r="254" spans="1:6">
      <c r="A254" t="s">
        <v>254</v>
      </c>
      <c r="B254" t="s">
        <v>946</v>
      </c>
      <c r="C254" t="s">
        <v>371</v>
      </c>
      <c r="D254">
        <v>323.89999999999998</v>
      </c>
      <c r="E254">
        <v>18.53</v>
      </c>
      <c r="F254">
        <v>1.4444444444444444</v>
      </c>
    </row>
    <row r="255" spans="1:6">
      <c r="A255" t="s">
        <v>949</v>
      </c>
      <c r="B255" t="s">
        <v>946</v>
      </c>
      <c r="C255" t="s">
        <v>371</v>
      </c>
      <c r="D255">
        <v>192.1</v>
      </c>
      <c r="E255">
        <v>13.02</v>
      </c>
      <c r="F255">
        <v>0.42857142857142855</v>
      </c>
    </row>
    <row r="256" spans="1:6">
      <c r="A256" t="s">
        <v>950</v>
      </c>
      <c r="B256" t="s">
        <v>946</v>
      </c>
      <c r="C256" t="s">
        <v>371</v>
      </c>
      <c r="D256">
        <v>166.4</v>
      </c>
      <c r="E256">
        <v>12.05</v>
      </c>
      <c r="F256">
        <v>1.4285714285714286</v>
      </c>
    </row>
    <row r="257" spans="1:6">
      <c r="A257" t="s">
        <v>252</v>
      </c>
      <c r="B257" t="s">
        <v>946</v>
      </c>
      <c r="C257" t="s">
        <v>371</v>
      </c>
      <c r="D257">
        <v>210.6</v>
      </c>
      <c r="E257">
        <v>11.3</v>
      </c>
      <c r="F257">
        <v>0.88888888888888884</v>
      </c>
    </row>
    <row r="258" spans="1:6">
      <c r="A258" t="s">
        <v>951</v>
      </c>
      <c r="B258" t="s">
        <v>946</v>
      </c>
      <c r="C258" t="s">
        <v>371</v>
      </c>
      <c r="D258">
        <v>84.3</v>
      </c>
      <c r="E258">
        <v>5.3</v>
      </c>
      <c r="F258">
        <v>1</v>
      </c>
    </row>
    <row r="259" spans="1:6">
      <c r="A259" t="s">
        <v>952</v>
      </c>
      <c r="B259" t="s">
        <v>946</v>
      </c>
      <c r="C259" t="s">
        <v>371</v>
      </c>
      <c r="D259">
        <v>107.9</v>
      </c>
      <c r="E259">
        <v>8.8699999999999992</v>
      </c>
      <c r="F259">
        <v>0.5714285714285714</v>
      </c>
    </row>
    <row r="260" spans="1:6">
      <c r="A260" s="3" t="s">
        <v>155</v>
      </c>
      <c r="B260" s="3" t="s">
        <v>995</v>
      </c>
      <c r="C260" s="3" t="s">
        <v>371</v>
      </c>
      <c r="D260" s="3">
        <v>391.7</v>
      </c>
      <c r="E260" s="3">
        <v>18.64</v>
      </c>
      <c r="F260" s="3">
        <v>2.8</v>
      </c>
    </row>
    <row r="261" spans="1:6">
      <c r="A261" s="3" t="s">
        <v>965</v>
      </c>
      <c r="B261" s="3" t="s">
        <v>995</v>
      </c>
      <c r="C261" s="3" t="s">
        <v>371</v>
      </c>
      <c r="D261" s="3">
        <v>256.5</v>
      </c>
      <c r="E261" s="3">
        <v>14.67</v>
      </c>
      <c r="F261" s="3">
        <v>2</v>
      </c>
    </row>
    <row r="262" spans="1:6">
      <c r="A262" s="3" t="s">
        <v>966</v>
      </c>
      <c r="B262" s="3" t="s">
        <v>995</v>
      </c>
      <c r="C262" s="3" t="s">
        <v>371</v>
      </c>
      <c r="D262" s="3">
        <v>193.3</v>
      </c>
      <c r="E262" s="3">
        <v>13.67</v>
      </c>
      <c r="F262" s="3">
        <f>19/9</f>
        <v>2.1111111111111112</v>
      </c>
    </row>
    <row r="263" spans="1:6">
      <c r="A263" s="3" t="s">
        <v>146</v>
      </c>
      <c r="B263" s="3" t="s">
        <v>995</v>
      </c>
      <c r="C263" s="3" t="s">
        <v>371</v>
      </c>
      <c r="D263" s="3">
        <v>297.2</v>
      </c>
      <c r="E263" s="3">
        <v>14.36</v>
      </c>
      <c r="F263" s="3">
        <f>16/9</f>
        <v>1.7777777777777777</v>
      </c>
    </row>
    <row r="264" spans="1:6">
      <c r="A264" s="3" t="s">
        <v>967</v>
      </c>
      <c r="B264" s="3" t="s">
        <v>995</v>
      </c>
      <c r="C264" s="3" t="s">
        <v>371</v>
      </c>
      <c r="D264" s="3">
        <v>107.5</v>
      </c>
      <c r="E264" s="3">
        <v>7.84</v>
      </c>
      <c r="F264" s="3">
        <f>1/8</f>
        <v>0.125</v>
      </c>
    </row>
    <row r="265" spans="1:6">
      <c r="A265" s="3" t="s">
        <v>968</v>
      </c>
      <c r="B265" s="3" t="s">
        <v>995</v>
      </c>
      <c r="C265" s="3" t="s">
        <v>371</v>
      </c>
      <c r="D265" s="3">
        <v>231.9</v>
      </c>
      <c r="E265" s="3">
        <v>12.53</v>
      </c>
      <c r="F265" s="3">
        <f>15/8</f>
        <v>1.875</v>
      </c>
    </row>
    <row r="266" spans="1:6">
      <c r="A266" s="3" t="s">
        <v>969</v>
      </c>
      <c r="B266" s="3" t="s">
        <v>995</v>
      </c>
      <c r="C266" s="3" t="s">
        <v>371</v>
      </c>
      <c r="D266" s="3">
        <v>235</v>
      </c>
      <c r="E266" s="3">
        <v>12.84</v>
      </c>
      <c r="F266" s="3">
        <f>16/8</f>
        <v>2</v>
      </c>
    </row>
    <row r="267" spans="1:6">
      <c r="A267" s="3" t="s">
        <v>970</v>
      </c>
      <c r="B267" s="3" t="s">
        <v>995</v>
      </c>
      <c r="C267" s="3" t="s">
        <v>371</v>
      </c>
      <c r="D267" s="3">
        <v>283.10000000000002</v>
      </c>
      <c r="E267" s="3">
        <v>16.16</v>
      </c>
      <c r="F267" s="3">
        <f>13/8</f>
        <v>1.625</v>
      </c>
    </row>
    <row r="268" spans="1:6">
      <c r="A268" s="3" t="s">
        <v>971</v>
      </c>
      <c r="B268" s="3" t="s">
        <v>995</v>
      </c>
      <c r="C268" s="3" t="s">
        <v>371</v>
      </c>
      <c r="D268" s="3">
        <v>115</v>
      </c>
      <c r="E268" s="3">
        <v>8.11</v>
      </c>
      <c r="F268" s="3">
        <f>5/7</f>
        <v>0.7142857142857143</v>
      </c>
    </row>
    <row r="269" spans="1:6">
      <c r="A269" s="3" t="s">
        <v>151</v>
      </c>
      <c r="B269" s="3" t="s">
        <v>995</v>
      </c>
      <c r="C269" s="3" t="s">
        <v>371</v>
      </c>
      <c r="D269" s="3">
        <v>260.7</v>
      </c>
      <c r="E269" s="3">
        <v>13.35</v>
      </c>
      <c r="F269" s="3">
        <v>1</v>
      </c>
    </row>
    <row r="270" spans="1:6">
      <c r="A270" s="3" t="s">
        <v>972</v>
      </c>
      <c r="B270" s="3" t="s">
        <v>995</v>
      </c>
      <c r="C270" s="3" t="s">
        <v>371</v>
      </c>
      <c r="D270" s="3">
        <v>185.8</v>
      </c>
      <c r="E270" s="3">
        <v>10.65</v>
      </c>
      <c r="F270" s="3">
        <f>5/7</f>
        <v>0.7142857142857143</v>
      </c>
    </row>
    <row r="271" spans="1:6">
      <c r="A271" s="3" t="s">
        <v>973</v>
      </c>
      <c r="B271" s="3" t="s">
        <v>995</v>
      </c>
      <c r="C271" s="3" t="s">
        <v>371</v>
      </c>
      <c r="D271" s="3">
        <v>125.7</v>
      </c>
      <c r="E271" s="3">
        <v>8.16</v>
      </c>
      <c r="F271" s="3">
        <f>3/7</f>
        <v>0.42857142857142855</v>
      </c>
    </row>
    <row r="272" spans="1:6">
      <c r="A272" s="3" t="s">
        <v>974</v>
      </c>
      <c r="B272" s="3" t="s">
        <v>995</v>
      </c>
      <c r="C272" s="3" t="s">
        <v>371</v>
      </c>
      <c r="D272" s="3">
        <v>196.4</v>
      </c>
      <c r="E272" s="3">
        <v>12.38</v>
      </c>
      <c r="F272" s="3">
        <f>4/7</f>
        <v>0.5714285714285714</v>
      </c>
    </row>
    <row r="273" spans="1:6">
      <c r="A273" s="3" t="s">
        <v>975</v>
      </c>
      <c r="B273" s="3" t="s">
        <v>995</v>
      </c>
      <c r="C273" s="3" t="s">
        <v>371</v>
      </c>
      <c r="D273" s="3">
        <v>197.9</v>
      </c>
      <c r="E273" s="3">
        <v>12.87</v>
      </c>
      <c r="F273" s="3">
        <f>6/7</f>
        <v>0.8571428571428571</v>
      </c>
    </row>
    <row r="274" spans="1:6">
      <c r="A274" s="3" t="s">
        <v>976</v>
      </c>
      <c r="B274" s="3" t="s">
        <v>995</v>
      </c>
      <c r="C274" s="3" t="s">
        <v>371</v>
      </c>
      <c r="D274" s="3">
        <v>130.69999999999999</v>
      </c>
      <c r="E274" s="3">
        <v>9.68</v>
      </c>
      <c r="F274" s="3">
        <f>5/7</f>
        <v>0.7142857142857143</v>
      </c>
    </row>
    <row r="275" spans="1:6">
      <c r="A275" s="3" t="s">
        <v>977</v>
      </c>
      <c r="B275" s="3" t="s">
        <v>995</v>
      </c>
      <c r="C275" s="3" t="s">
        <v>371</v>
      </c>
      <c r="D275" s="3">
        <v>167.9</v>
      </c>
      <c r="E275" s="3">
        <v>10.7</v>
      </c>
      <c r="F275" s="3">
        <f>5/7</f>
        <v>0.7142857142857143</v>
      </c>
    </row>
    <row r="276" spans="1:6">
      <c r="A276" s="3" t="s">
        <v>978</v>
      </c>
      <c r="B276" s="3" t="s">
        <v>995</v>
      </c>
      <c r="C276" s="3" t="s">
        <v>371</v>
      </c>
      <c r="D276" s="3">
        <v>112.5</v>
      </c>
      <c r="E276" s="3">
        <v>6.55</v>
      </c>
      <c r="F276" s="3">
        <f>2/6</f>
        <v>0.33333333333333331</v>
      </c>
    </row>
    <row r="277" spans="1:6">
      <c r="A277" s="3" t="s">
        <v>979</v>
      </c>
      <c r="B277" s="3" t="s">
        <v>995</v>
      </c>
      <c r="C277" s="3" t="s">
        <v>371</v>
      </c>
      <c r="D277" s="3">
        <v>103.3</v>
      </c>
      <c r="E277" s="3">
        <v>5.9</v>
      </c>
      <c r="F277" s="3">
        <v>0</v>
      </c>
    </row>
    <row r="278" spans="1:6">
      <c r="A278" s="3" t="s">
        <v>980</v>
      </c>
      <c r="B278" s="3" t="s">
        <v>995</v>
      </c>
      <c r="C278" s="3" t="s">
        <v>371</v>
      </c>
      <c r="D278" s="3">
        <v>152.5</v>
      </c>
      <c r="E278" s="3">
        <v>9.58</v>
      </c>
      <c r="F278" s="3">
        <v>0.5</v>
      </c>
    </row>
    <row r="279" spans="1:6">
      <c r="A279" s="3" t="s">
        <v>981</v>
      </c>
      <c r="B279" s="3" t="s">
        <v>995</v>
      </c>
      <c r="C279" s="3" t="s">
        <v>371</v>
      </c>
      <c r="D279" s="3">
        <v>125</v>
      </c>
      <c r="E279" s="3">
        <v>7.74</v>
      </c>
      <c r="F279" s="3">
        <f>4/6</f>
        <v>0.66666666666666663</v>
      </c>
    </row>
    <row r="280" spans="1:6">
      <c r="A280" s="3" t="s">
        <v>144</v>
      </c>
      <c r="B280" s="3" t="s">
        <v>995</v>
      </c>
      <c r="C280" s="3" t="s">
        <v>371</v>
      </c>
      <c r="D280" s="3">
        <v>133.30000000000001</v>
      </c>
      <c r="E280" s="3">
        <v>9.2899999999999991</v>
      </c>
      <c r="F280" s="3">
        <f>5/6</f>
        <v>0.83333333333333337</v>
      </c>
    </row>
    <row r="281" spans="1:6">
      <c r="A281" s="3" t="s">
        <v>982</v>
      </c>
      <c r="B281" s="3" t="s">
        <v>995</v>
      </c>
      <c r="C281" s="3" t="s">
        <v>371</v>
      </c>
      <c r="D281" s="3">
        <v>100</v>
      </c>
      <c r="E281" s="3">
        <v>5.95</v>
      </c>
      <c r="F281" s="3">
        <f>4/6</f>
        <v>0.66666666666666663</v>
      </c>
    </row>
    <row r="282" spans="1:6">
      <c r="A282" s="3" t="s">
        <v>983</v>
      </c>
      <c r="B282" s="3" t="s">
        <v>995</v>
      </c>
      <c r="C282" s="3" t="s">
        <v>371</v>
      </c>
      <c r="D282" s="3">
        <v>72.5</v>
      </c>
      <c r="E282" s="3">
        <v>4.38</v>
      </c>
      <c r="F282" s="3">
        <f>2/6</f>
        <v>0.33333333333333331</v>
      </c>
    </row>
    <row r="283" spans="1:6">
      <c r="A283" s="3" t="s">
        <v>984</v>
      </c>
      <c r="B283" s="3" t="s">
        <v>995</v>
      </c>
      <c r="C283" s="3" t="s">
        <v>371</v>
      </c>
      <c r="D283" s="3">
        <v>66.7</v>
      </c>
      <c r="E283" s="3">
        <v>3.67</v>
      </c>
      <c r="F283" s="3">
        <f>1/6</f>
        <v>0.16666666666666666</v>
      </c>
    </row>
    <row r="284" spans="1:6">
      <c r="A284" s="3" t="s">
        <v>985</v>
      </c>
      <c r="B284" s="3" t="s">
        <v>995</v>
      </c>
      <c r="C284" s="3" t="s">
        <v>371</v>
      </c>
      <c r="D284" s="3">
        <v>57.5</v>
      </c>
      <c r="E284" s="3">
        <v>4.4000000000000004</v>
      </c>
      <c r="F284" s="3">
        <v>0</v>
      </c>
    </row>
    <row r="285" spans="1:6">
      <c r="A285" s="3" t="s">
        <v>986</v>
      </c>
      <c r="B285" s="3" t="s">
        <v>995</v>
      </c>
      <c r="C285" s="3" t="s">
        <v>371</v>
      </c>
      <c r="D285" s="3">
        <v>101.7</v>
      </c>
      <c r="E285" s="3">
        <v>6.05</v>
      </c>
      <c r="F285" s="3">
        <f>5/6</f>
        <v>0.83333333333333337</v>
      </c>
    </row>
    <row r="286" spans="1:6">
      <c r="A286" s="3" t="s">
        <v>987</v>
      </c>
      <c r="B286" s="3" t="s">
        <v>995</v>
      </c>
      <c r="C286" s="3" t="s">
        <v>371</v>
      </c>
      <c r="D286" s="3">
        <v>62.5</v>
      </c>
      <c r="E286" s="3">
        <v>6.4</v>
      </c>
      <c r="F286" s="3">
        <f>1/6</f>
        <v>0.16666666666666666</v>
      </c>
    </row>
    <row r="287" spans="1:6">
      <c r="A287" s="3" t="s">
        <v>988</v>
      </c>
      <c r="B287" s="3" t="s">
        <v>995</v>
      </c>
      <c r="C287" s="3" t="s">
        <v>371</v>
      </c>
      <c r="D287" s="3">
        <v>94.2</v>
      </c>
      <c r="E287" s="3">
        <v>9.31</v>
      </c>
      <c r="F287" s="3">
        <v>1</v>
      </c>
    </row>
    <row r="288" spans="1:6">
      <c r="A288" s="3" t="s">
        <v>989</v>
      </c>
      <c r="B288" s="3" t="s">
        <v>995</v>
      </c>
      <c r="C288" s="3" t="s">
        <v>371</v>
      </c>
      <c r="D288" s="3">
        <v>84.2</v>
      </c>
      <c r="E288" s="3">
        <v>7.24</v>
      </c>
      <c r="F288" s="3">
        <v>0.5</v>
      </c>
    </row>
    <row r="289" spans="1:6">
      <c r="A289" s="3" t="s">
        <v>990</v>
      </c>
      <c r="B289" s="3" t="s">
        <v>995</v>
      </c>
      <c r="C289" s="3" t="s">
        <v>371</v>
      </c>
      <c r="D289" s="3">
        <v>75</v>
      </c>
      <c r="E289" s="3">
        <v>6.17</v>
      </c>
      <c r="F289" s="3">
        <v>0.5</v>
      </c>
    </row>
    <row r="290" spans="1:6">
      <c r="A290" s="3" t="s">
        <v>991</v>
      </c>
      <c r="B290" s="3" t="s">
        <v>995</v>
      </c>
      <c r="C290" s="3" t="s">
        <v>371</v>
      </c>
      <c r="D290" s="3">
        <v>33.299999999999997</v>
      </c>
      <c r="E290" s="3">
        <v>5.38</v>
      </c>
      <c r="F290" s="3">
        <f>1/6</f>
        <v>0.16666666666666666</v>
      </c>
    </row>
    <row r="291" spans="1:6">
      <c r="A291" s="3" t="s">
        <v>992</v>
      </c>
      <c r="B291" s="3" t="s">
        <v>995</v>
      </c>
      <c r="C291" s="3" t="s">
        <v>371</v>
      </c>
      <c r="D291" s="3">
        <v>39.200000000000003</v>
      </c>
      <c r="E291" s="3">
        <v>4.38</v>
      </c>
      <c r="F291" s="3">
        <f>1/6</f>
        <v>0.16666666666666666</v>
      </c>
    </row>
    <row r="292" spans="1:6">
      <c r="A292" s="3" t="s">
        <v>993</v>
      </c>
      <c r="B292" s="3" t="s">
        <v>995</v>
      </c>
      <c r="C292" s="3" t="s">
        <v>371</v>
      </c>
      <c r="D292" s="3">
        <v>30.8</v>
      </c>
      <c r="E292" s="3">
        <v>3.12</v>
      </c>
      <c r="F292" s="3">
        <f>1/6</f>
        <v>0.16666666666666666</v>
      </c>
    </row>
    <row r="293" spans="1:6">
      <c r="A293" s="3" t="s">
        <v>994</v>
      </c>
      <c r="B293" s="3" t="s">
        <v>995</v>
      </c>
      <c r="C293" s="3" t="s">
        <v>371</v>
      </c>
      <c r="D293" s="3">
        <v>20</v>
      </c>
      <c r="E293" s="3">
        <v>2</v>
      </c>
      <c r="F293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5"/>
  <sheetViews>
    <sheetView topLeftCell="A79" workbookViewId="0">
      <selection activeCell="A105" sqref="A105"/>
    </sheetView>
  </sheetViews>
  <sheetFormatPr defaultRowHeight="15"/>
  <cols>
    <col min="1" max="1" width="22.7109375" bestFit="1" customWidth="1"/>
    <col min="2" max="2" width="30.5703125" bestFit="1" customWidth="1"/>
    <col min="3" max="3" width="6.8554687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314</v>
      </c>
      <c r="B2" s="5" t="s">
        <v>303</v>
      </c>
      <c r="C2" s="5" t="s">
        <v>304</v>
      </c>
      <c r="D2" s="5">
        <v>468</v>
      </c>
      <c r="E2" s="5">
        <v>22.36</v>
      </c>
      <c r="F2" s="5">
        <v>4.5</v>
      </c>
    </row>
    <row r="3" spans="1:6">
      <c r="A3" s="5" t="s">
        <v>305</v>
      </c>
      <c r="B3" s="5" t="s">
        <v>303</v>
      </c>
      <c r="C3" s="5" t="s">
        <v>304</v>
      </c>
      <c r="D3" s="5">
        <v>361</v>
      </c>
      <c r="E3" s="5">
        <v>20.55</v>
      </c>
      <c r="F3" s="5">
        <v>1.7</v>
      </c>
    </row>
    <row r="4" spans="1:6">
      <c r="A4" s="5" t="s">
        <v>165</v>
      </c>
      <c r="B4" s="5" t="s">
        <v>303</v>
      </c>
      <c r="C4" s="5" t="s">
        <v>304</v>
      </c>
      <c r="D4" s="5">
        <v>392</v>
      </c>
      <c r="E4" s="5">
        <v>19.690000000000001</v>
      </c>
      <c r="F4" s="5">
        <v>4</v>
      </c>
    </row>
    <row r="5" spans="1:6">
      <c r="A5" s="5" t="s">
        <v>309</v>
      </c>
      <c r="B5" s="5" t="s">
        <v>303</v>
      </c>
      <c r="C5" s="5" t="s">
        <v>304</v>
      </c>
      <c r="D5" s="5">
        <v>220</v>
      </c>
      <c r="E5" s="5">
        <v>17.22</v>
      </c>
      <c r="F5" s="5">
        <v>0.6</v>
      </c>
    </row>
    <row r="6" spans="1:6">
      <c r="A6" s="5" t="s">
        <v>311</v>
      </c>
      <c r="B6" s="5" t="s">
        <v>303</v>
      </c>
      <c r="C6" s="5" t="s">
        <v>304</v>
      </c>
      <c r="D6" s="5">
        <v>164.5</v>
      </c>
      <c r="E6" s="5">
        <v>16.940000000000001</v>
      </c>
      <c r="F6" s="5">
        <v>0.8</v>
      </c>
    </row>
    <row r="7" spans="1:6">
      <c r="A7" s="5" t="s">
        <v>316</v>
      </c>
      <c r="B7" s="5" t="s">
        <v>303</v>
      </c>
      <c r="C7" s="5" t="s">
        <v>304</v>
      </c>
      <c r="D7" s="5">
        <v>285</v>
      </c>
      <c r="E7" s="5">
        <v>16.850000000000001</v>
      </c>
      <c r="F7" s="5">
        <v>1</v>
      </c>
    </row>
    <row r="8" spans="1:6">
      <c r="A8" s="5" t="s">
        <v>308</v>
      </c>
      <c r="B8" s="5" t="s">
        <v>303</v>
      </c>
      <c r="C8" s="5" t="s">
        <v>304</v>
      </c>
      <c r="D8" s="5">
        <v>234.5</v>
      </c>
      <c r="E8" s="5">
        <v>16.670000000000002</v>
      </c>
      <c r="F8" s="5">
        <v>2.2000000000000002</v>
      </c>
    </row>
    <row r="9" spans="1:6">
      <c r="A9" s="5" t="s">
        <v>315</v>
      </c>
      <c r="B9" s="5" t="s">
        <v>303</v>
      </c>
      <c r="C9" s="5" t="s">
        <v>304</v>
      </c>
      <c r="D9" s="5">
        <v>247.5</v>
      </c>
      <c r="E9" s="5">
        <v>16.649999999999999</v>
      </c>
      <c r="F9" s="5">
        <v>2.1</v>
      </c>
    </row>
    <row r="10" spans="1:6">
      <c r="A10" s="5" t="s">
        <v>306</v>
      </c>
      <c r="B10" s="5" t="s">
        <v>303</v>
      </c>
      <c r="C10" s="5" t="s">
        <v>304</v>
      </c>
      <c r="D10" s="5">
        <v>223</v>
      </c>
      <c r="E10" s="5">
        <v>16.47</v>
      </c>
      <c r="F10" s="5">
        <v>1.9</v>
      </c>
    </row>
    <row r="11" spans="1:6">
      <c r="A11" s="5" t="s">
        <v>172</v>
      </c>
      <c r="B11" s="5" t="s">
        <v>303</v>
      </c>
      <c r="C11" s="5" t="s">
        <v>304</v>
      </c>
      <c r="D11" s="5">
        <v>215.5</v>
      </c>
      <c r="E11" s="5">
        <v>15.89</v>
      </c>
      <c r="F11" s="5">
        <v>0.8</v>
      </c>
    </row>
    <row r="12" spans="1:6">
      <c r="A12" s="5" t="s">
        <v>307</v>
      </c>
      <c r="B12" s="5" t="s">
        <v>303</v>
      </c>
      <c r="C12" s="5" t="s">
        <v>304</v>
      </c>
      <c r="D12" s="5">
        <v>215</v>
      </c>
      <c r="E12" s="5">
        <v>15.83</v>
      </c>
      <c r="F12" s="5">
        <v>0.8</v>
      </c>
    </row>
    <row r="13" spans="1:6">
      <c r="A13" s="5" t="s">
        <v>319</v>
      </c>
      <c r="B13" s="5" t="s">
        <v>303</v>
      </c>
      <c r="C13" s="5" t="s">
        <v>304</v>
      </c>
      <c r="D13" s="5">
        <v>120.5</v>
      </c>
      <c r="E13" s="5">
        <v>15.32</v>
      </c>
      <c r="F13" s="5">
        <v>0.6</v>
      </c>
    </row>
    <row r="14" spans="1:6">
      <c r="A14" s="5" t="s">
        <v>317</v>
      </c>
      <c r="B14" s="5" t="s">
        <v>303</v>
      </c>
      <c r="C14" s="5" t="s">
        <v>304</v>
      </c>
      <c r="D14" s="5">
        <v>186</v>
      </c>
      <c r="E14" s="5">
        <v>15</v>
      </c>
      <c r="F14" s="5">
        <v>1.7</v>
      </c>
    </row>
    <row r="15" spans="1:6">
      <c r="A15" s="5" t="s">
        <v>312</v>
      </c>
      <c r="B15" s="5" t="s">
        <v>303</v>
      </c>
      <c r="C15" s="5" t="s">
        <v>304</v>
      </c>
      <c r="D15" s="5">
        <v>155.5</v>
      </c>
      <c r="E15" s="5">
        <v>13.09</v>
      </c>
      <c r="F15" s="5">
        <v>0.3</v>
      </c>
    </row>
    <row r="16" spans="1:6">
      <c r="A16" s="5" t="s">
        <v>310</v>
      </c>
      <c r="B16" s="5" t="s">
        <v>303</v>
      </c>
      <c r="C16" s="5" t="s">
        <v>304</v>
      </c>
      <c r="D16" s="5">
        <v>165</v>
      </c>
      <c r="E16" s="5">
        <v>12.5</v>
      </c>
      <c r="F16" s="5">
        <v>1.8</v>
      </c>
    </row>
    <row r="17" spans="1:6">
      <c r="A17" s="5" t="s">
        <v>318</v>
      </c>
      <c r="B17" s="5" t="s">
        <v>303</v>
      </c>
      <c r="C17" s="5" t="s">
        <v>304</v>
      </c>
      <c r="D17" s="5">
        <v>193.5</v>
      </c>
      <c r="E17" s="5">
        <v>12.44</v>
      </c>
      <c r="F17" s="5">
        <v>0.9</v>
      </c>
    </row>
    <row r="18" spans="1:6">
      <c r="A18" s="5" t="s">
        <v>313</v>
      </c>
      <c r="B18" s="5" t="s">
        <v>303</v>
      </c>
      <c r="C18" s="5" t="s">
        <v>304</v>
      </c>
      <c r="D18" s="5">
        <v>97</v>
      </c>
      <c r="E18" s="5">
        <v>11.52</v>
      </c>
      <c r="F18" s="5">
        <v>0.6</v>
      </c>
    </row>
    <row r="19" spans="1:6">
      <c r="A19" s="5" t="s">
        <v>320</v>
      </c>
      <c r="B19" s="5" t="s">
        <v>303</v>
      </c>
      <c r="C19" s="5" t="s">
        <v>304</v>
      </c>
      <c r="D19" s="5">
        <v>106</v>
      </c>
      <c r="E19" s="5">
        <v>10.98</v>
      </c>
      <c r="F19" s="5">
        <v>0.4</v>
      </c>
    </row>
    <row r="20" spans="1:6">
      <c r="A20" s="5" t="s">
        <v>322</v>
      </c>
      <c r="B20" s="5" t="s">
        <v>303</v>
      </c>
      <c r="C20" s="5" t="s">
        <v>304</v>
      </c>
      <c r="D20" s="5">
        <v>101.5</v>
      </c>
      <c r="E20" s="5">
        <v>10.39</v>
      </c>
      <c r="F20" s="5">
        <v>0.8</v>
      </c>
    </row>
    <row r="21" spans="1:6">
      <c r="A21" s="5" t="s">
        <v>321</v>
      </c>
      <c r="B21" s="5" t="s">
        <v>303</v>
      </c>
      <c r="C21" s="5" t="s">
        <v>304</v>
      </c>
      <c r="D21" s="5">
        <v>97</v>
      </c>
      <c r="E21" s="5">
        <v>8.36</v>
      </c>
      <c r="F21" s="5">
        <v>0.3</v>
      </c>
    </row>
    <row r="22" spans="1:6">
      <c r="A22" s="5" t="s">
        <v>420</v>
      </c>
      <c r="B22" s="5" t="s">
        <v>419</v>
      </c>
      <c r="C22" s="5" t="s">
        <v>304</v>
      </c>
      <c r="D22" s="5">
        <v>334.6</v>
      </c>
      <c r="E22" s="5">
        <v>18.97</v>
      </c>
      <c r="F22" s="5">
        <f>32/12</f>
        <v>2.6666666666666665</v>
      </c>
    </row>
    <row r="23" spans="1:6">
      <c r="A23" s="5" t="s">
        <v>421</v>
      </c>
      <c r="B23" s="5" t="s">
        <v>419</v>
      </c>
      <c r="C23" s="5" t="s">
        <v>304</v>
      </c>
      <c r="D23" s="5">
        <v>358.3</v>
      </c>
      <c r="E23" s="5">
        <v>18.43</v>
      </c>
      <c r="F23" s="5">
        <f>40/12</f>
        <v>3.3333333333333335</v>
      </c>
    </row>
    <row r="24" spans="1:6">
      <c r="A24" s="5" t="s">
        <v>422</v>
      </c>
      <c r="B24" s="5" t="s">
        <v>419</v>
      </c>
      <c r="C24" s="5" t="s">
        <v>304</v>
      </c>
      <c r="D24" s="5">
        <v>269.5</v>
      </c>
      <c r="E24" s="5">
        <v>15.7</v>
      </c>
      <c r="F24" s="5">
        <f>21/11</f>
        <v>1.9090909090909092</v>
      </c>
    </row>
    <row r="25" spans="1:6">
      <c r="A25" s="5" t="s">
        <v>423</v>
      </c>
      <c r="B25" s="5" t="s">
        <v>419</v>
      </c>
      <c r="C25" s="5" t="s">
        <v>304</v>
      </c>
      <c r="D25" s="5">
        <v>236.2</v>
      </c>
      <c r="E25" s="5">
        <v>13.94</v>
      </c>
      <c r="F25" s="5">
        <f>19/12</f>
        <v>1.5833333333333333</v>
      </c>
    </row>
    <row r="26" spans="1:6">
      <c r="A26" s="5" t="s">
        <v>424</v>
      </c>
      <c r="B26" s="5" t="s">
        <v>419</v>
      </c>
      <c r="C26" s="5" t="s">
        <v>304</v>
      </c>
      <c r="D26" s="5">
        <v>238.3</v>
      </c>
      <c r="E26" s="5">
        <v>15.54</v>
      </c>
      <c r="F26" s="5">
        <f>15/12</f>
        <v>1.25</v>
      </c>
    </row>
    <row r="27" spans="1:6">
      <c r="A27" s="5" t="s">
        <v>425</v>
      </c>
      <c r="B27" s="5" t="s">
        <v>419</v>
      </c>
      <c r="C27" s="5" t="s">
        <v>304</v>
      </c>
      <c r="D27" s="5">
        <v>145</v>
      </c>
      <c r="E27" s="5">
        <v>10.119999999999999</v>
      </c>
      <c r="F27" s="5">
        <f>4/11</f>
        <v>0.36363636363636365</v>
      </c>
    </row>
    <row r="28" spans="1:6">
      <c r="A28" s="5" t="s">
        <v>426</v>
      </c>
      <c r="B28" s="5" t="s">
        <v>419</v>
      </c>
      <c r="C28" s="5" t="s">
        <v>304</v>
      </c>
      <c r="D28" s="5">
        <v>125.5</v>
      </c>
      <c r="E28" s="5">
        <v>11.01</v>
      </c>
      <c r="F28" s="5">
        <f>5/11</f>
        <v>0.45454545454545453</v>
      </c>
    </row>
    <row r="29" spans="1:6">
      <c r="A29" s="5" t="s">
        <v>427</v>
      </c>
      <c r="B29" s="5" t="s">
        <v>419</v>
      </c>
      <c r="C29" s="5" t="s">
        <v>304</v>
      </c>
      <c r="D29" s="5">
        <v>128.6</v>
      </c>
      <c r="E29" s="5">
        <v>10</v>
      </c>
      <c r="F29" s="5">
        <f>7/11</f>
        <v>0.63636363636363635</v>
      </c>
    </row>
    <row r="30" spans="1:6">
      <c r="A30" s="5" t="s">
        <v>428</v>
      </c>
      <c r="B30" s="5" t="s">
        <v>419</v>
      </c>
      <c r="C30" s="5" t="s">
        <v>304</v>
      </c>
      <c r="D30" s="5">
        <v>161.80000000000001</v>
      </c>
      <c r="E30" s="5">
        <v>13.25</v>
      </c>
      <c r="F30" s="5">
        <f>7/11</f>
        <v>0.63636363636363635</v>
      </c>
    </row>
    <row r="31" spans="1:6">
      <c r="A31" s="5" t="s">
        <v>429</v>
      </c>
      <c r="B31" s="5" t="s">
        <v>419</v>
      </c>
      <c r="C31" s="5" t="s">
        <v>304</v>
      </c>
      <c r="D31" s="5">
        <v>143.19999999999999</v>
      </c>
      <c r="E31" s="5">
        <v>11.35</v>
      </c>
      <c r="F31" s="5">
        <f>6/11</f>
        <v>0.54545454545454541</v>
      </c>
    </row>
    <row r="32" spans="1:6">
      <c r="A32" s="5" t="s">
        <v>430</v>
      </c>
      <c r="B32" s="5" t="s">
        <v>419</v>
      </c>
      <c r="C32" s="5" t="s">
        <v>304</v>
      </c>
      <c r="D32" s="5">
        <v>125</v>
      </c>
      <c r="E32" s="5">
        <v>9.7100000000000009</v>
      </c>
      <c r="F32" s="5">
        <f>4/11</f>
        <v>0.36363636363636365</v>
      </c>
    </row>
    <row r="33" spans="1:6">
      <c r="A33" s="5" t="s">
        <v>431</v>
      </c>
      <c r="B33" s="5" t="s">
        <v>419</v>
      </c>
      <c r="C33" s="5" t="s">
        <v>304</v>
      </c>
      <c r="D33" s="5">
        <v>103.6</v>
      </c>
      <c r="E33" s="5">
        <v>9.91</v>
      </c>
      <c r="F33" s="5">
        <f>6/11</f>
        <v>0.54545454545454541</v>
      </c>
    </row>
    <row r="34" spans="1:6">
      <c r="A34" s="5" t="s">
        <v>432</v>
      </c>
      <c r="B34" s="5" t="s">
        <v>419</v>
      </c>
      <c r="C34" s="5" t="s">
        <v>304</v>
      </c>
      <c r="D34" s="5">
        <v>98.6</v>
      </c>
      <c r="E34" s="5">
        <v>9.64</v>
      </c>
      <c r="F34" s="5">
        <f>2/11</f>
        <v>0.18181818181818182</v>
      </c>
    </row>
    <row r="35" spans="1:6">
      <c r="A35" s="5" t="s">
        <v>433</v>
      </c>
      <c r="B35" s="5" t="s">
        <v>419</v>
      </c>
      <c r="C35" s="5" t="s">
        <v>304</v>
      </c>
      <c r="D35" s="5">
        <v>45.5</v>
      </c>
      <c r="E35" s="5">
        <v>7</v>
      </c>
      <c r="F35" s="5">
        <f>4/11</f>
        <v>0.36363636363636365</v>
      </c>
    </row>
    <row r="36" spans="1:6">
      <c r="A36" s="5" t="s">
        <v>434</v>
      </c>
      <c r="B36" s="5" t="s">
        <v>419</v>
      </c>
      <c r="C36" s="5" t="s">
        <v>304</v>
      </c>
      <c r="D36" s="5">
        <v>84.1</v>
      </c>
      <c r="E36" s="5">
        <v>7.31</v>
      </c>
      <c r="F36" s="5">
        <f>8/11</f>
        <v>0.72727272727272729</v>
      </c>
    </row>
    <row r="37" spans="1:6">
      <c r="A37" s="5" t="s">
        <v>435</v>
      </c>
      <c r="B37" s="5" t="s">
        <v>419</v>
      </c>
      <c r="C37" s="5" t="s">
        <v>304</v>
      </c>
      <c r="D37" s="5">
        <v>53.6</v>
      </c>
      <c r="E37" s="5">
        <v>5.68</v>
      </c>
      <c r="F37" s="5">
        <f>2/11</f>
        <v>0.18181818181818182</v>
      </c>
    </row>
    <row r="38" spans="1:6">
      <c r="A38" s="3" t="s">
        <v>513</v>
      </c>
      <c r="B38" s="3" t="s">
        <v>516</v>
      </c>
      <c r="C38" s="5" t="s">
        <v>304</v>
      </c>
      <c r="D38" s="3">
        <v>367</v>
      </c>
      <c r="E38" s="3">
        <v>22.62</v>
      </c>
      <c r="F38" s="3">
        <v>5.6</v>
      </c>
    </row>
    <row r="39" spans="1:6">
      <c r="A39" s="3" t="s">
        <v>512</v>
      </c>
      <c r="B39" s="3" t="s">
        <v>516</v>
      </c>
      <c r="C39" s="5" t="s">
        <v>304</v>
      </c>
      <c r="D39" s="3">
        <v>304.7</v>
      </c>
      <c r="E39" s="3">
        <v>20</v>
      </c>
      <c r="F39" s="3">
        <v>3.1</v>
      </c>
    </row>
    <row r="40" spans="1:6">
      <c r="A40" s="3" t="s">
        <v>514</v>
      </c>
      <c r="B40" s="3" t="s">
        <v>516</v>
      </c>
      <c r="C40" s="5" t="s">
        <v>304</v>
      </c>
      <c r="D40" s="3">
        <v>267.10000000000002</v>
      </c>
      <c r="E40" s="3">
        <v>20.27</v>
      </c>
      <c r="F40" s="3">
        <v>3.2</v>
      </c>
    </row>
    <row r="41" spans="1:6">
      <c r="A41" s="3" t="s">
        <v>515</v>
      </c>
      <c r="B41" s="3" t="s">
        <v>516</v>
      </c>
      <c r="C41" s="5" t="s">
        <v>304</v>
      </c>
      <c r="D41" s="3">
        <v>225.8</v>
      </c>
      <c r="E41" s="3">
        <v>21.54</v>
      </c>
      <c r="F41" s="3">
        <v>1.7</v>
      </c>
    </row>
    <row r="42" spans="1:6">
      <c r="A42" s="3" t="s">
        <v>581</v>
      </c>
      <c r="B42" s="3" t="s">
        <v>193</v>
      </c>
      <c r="C42" s="3" t="s">
        <v>304</v>
      </c>
      <c r="D42" s="3">
        <v>430.7</v>
      </c>
      <c r="E42" s="3">
        <v>21.08</v>
      </c>
      <c r="F42" s="3">
        <f>35/7</f>
        <v>5</v>
      </c>
    </row>
    <row r="43" spans="1:6">
      <c r="A43" s="3" t="s">
        <v>603</v>
      </c>
      <c r="B43" s="3" t="s">
        <v>193</v>
      </c>
      <c r="C43" s="3" t="s">
        <v>304</v>
      </c>
      <c r="D43" s="3">
        <v>439.3</v>
      </c>
      <c r="E43" s="3">
        <v>22.61</v>
      </c>
      <c r="F43" s="3">
        <f>37/7</f>
        <v>5.2857142857142856</v>
      </c>
    </row>
    <row r="44" spans="1:6">
      <c r="A44" s="3" t="s">
        <v>582</v>
      </c>
      <c r="B44" s="3" t="s">
        <v>193</v>
      </c>
      <c r="C44" s="3" t="s">
        <v>304</v>
      </c>
      <c r="D44" s="3">
        <v>299.3</v>
      </c>
      <c r="E44" s="3">
        <v>18.66</v>
      </c>
      <c r="F44" s="3">
        <f>25/7</f>
        <v>3.5714285714285716</v>
      </c>
    </row>
    <row r="45" spans="1:6">
      <c r="A45" s="3" t="s">
        <v>108</v>
      </c>
      <c r="B45" s="3" t="s">
        <v>193</v>
      </c>
      <c r="C45" s="3" t="s">
        <v>304</v>
      </c>
      <c r="D45" s="3">
        <v>413.6</v>
      </c>
      <c r="E45" s="3">
        <v>21.82</v>
      </c>
      <c r="F45" s="3">
        <f>32/7</f>
        <v>4.5714285714285712</v>
      </c>
    </row>
    <row r="46" spans="1:6">
      <c r="A46" s="3" t="s">
        <v>583</v>
      </c>
      <c r="B46" s="3" t="s">
        <v>193</v>
      </c>
      <c r="C46" s="3" t="s">
        <v>304</v>
      </c>
      <c r="D46" s="3">
        <v>207.1</v>
      </c>
      <c r="E46" s="3">
        <v>11.97</v>
      </c>
      <c r="F46" s="3">
        <f>9/7</f>
        <v>1.2857142857142858</v>
      </c>
    </row>
    <row r="47" spans="1:6">
      <c r="A47" s="3" t="s">
        <v>584</v>
      </c>
      <c r="B47" s="3" t="s">
        <v>193</v>
      </c>
      <c r="C47" s="3" t="s">
        <v>304</v>
      </c>
      <c r="D47" s="3">
        <v>327.9</v>
      </c>
      <c r="E47" s="3">
        <v>20</v>
      </c>
      <c r="F47" s="3">
        <f>16/7</f>
        <v>2.2857142857142856</v>
      </c>
    </row>
    <row r="48" spans="1:6">
      <c r="A48" s="3" t="s">
        <v>585</v>
      </c>
      <c r="B48" s="3" t="s">
        <v>193</v>
      </c>
      <c r="C48" s="3" t="s">
        <v>304</v>
      </c>
      <c r="D48" s="3">
        <v>182.1</v>
      </c>
      <c r="E48" s="3">
        <v>12.63</v>
      </c>
      <c r="F48" s="3">
        <f>9/7</f>
        <v>1.2857142857142858</v>
      </c>
    </row>
    <row r="49" spans="1:6">
      <c r="A49" s="3" t="s">
        <v>586</v>
      </c>
      <c r="B49" s="3" t="s">
        <v>193</v>
      </c>
      <c r="C49" s="3" t="s">
        <v>304</v>
      </c>
      <c r="D49" s="3">
        <v>184.4</v>
      </c>
      <c r="E49" s="3">
        <v>12.59</v>
      </c>
      <c r="F49" s="3">
        <f>6/7</f>
        <v>0.8571428571428571</v>
      </c>
    </row>
    <row r="50" spans="1:6">
      <c r="A50" s="3" t="s">
        <v>587</v>
      </c>
      <c r="B50" s="3" t="s">
        <v>193</v>
      </c>
      <c r="C50" s="3" t="s">
        <v>304</v>
      </c>
      <c r="D50" s="3">
        <v>320</v>
      </c>
      <c r="E50" s="3">
        <v>20.48</v>
      </c>
      <c r="F50" s="3">
        <f>17/7</f>
        <v>2.4285714285714284</v>
      </c>
    </row>
    <row r="51" spans="1:6">
      <c r="A51" s="3" t="s">
        <v>588</v>
      </c>
      <c r="B51" s="3" t="s">
        <v>193</v>
      </c>
      <c r="C51" s="3" t="s">
        <v>304</v>
      </c>
      <c r="D51" s="3">
        <v>315.7</v>
      </c>
      <c r="E51" s="3">
        <v>17.440000000000001</v>
      </c>
      <c r="F51" s="3">
        <f>24/7</f>
        <v>3.4285714285714284</v>
      </c>
    </row>
    <row r="52" spans="1:6">
      <c r="A52" s="3" t="s">
        <v>589</v>
      </c>
      <c r="B52" s="3" t="s">
        <v>193</v>
      </c>
      <c r="C52" s="3" t="s">
        <v>304</v>
      </c>
      <c r="D52" s="3">
        <v>258.60000000000002</v>
      </c>
      <c r="E52" s="3">
        <v>18.71</v>
      </c>
      <c r="F52" s="3">
        <f>15/7</f>
        <v>2.1428571428571428</v>
      </c>
    </row>
    <row r="53" spans="1:6">
      <c r="A53" s="3" t="s">
        <v>590</v>
      </c>
      <c r="B53" s="3" t="s">
        <v>193</v>
      </c>
      <c r="C53" s="3" t="s">
        <v>304</v>
      </c>
      <c r="D53" s="3">
        <v>186.4</v>
      </c>
      <c r="E53" s="3">
        <v>12.81</v>
      </c>
      <c r="F53" s="3">
        <f>5/7</f>
        <v>0.7142857142857143</v>
      </c>
    </row>
    <row r="54" spans="1:6">
      <c r="A54" s="3" t="s">
        <v>591</v>
      </c>
      <c r="B54" s="3" t="s">
        <v>193</v>
      </c>
      <c r="C54" s="3" t="s">
        <v>304</v>
      </c>
      <c r="D54" s="3">
        <v>155</v>
      </c>
      <c r="E54" s="3">
        <v>11.8</v>
      </c>
      <c r="F54" s="3">
        <f>3/7</f>
        <v>0.42857142857142855</v>
      </c>
    </row>
    <row r="55" spans="1:6">
      <c r="A55" s="3" t="s">
        <v>592</v>
      </c>
      <c r="B55" s="3" t="s">
        <v>193</v>
      </c>
      <c r="C55" s="3" t="s">
        <v>304</v>
      </c>
      <c r="D55" s="3">
        <v>240.7</v>
      </c>
      <c r="E55" s="3">
        <v>18.28</v>
      </c>
      <c r="F55" s="3">
        <f>18/7</f>
        <v>2.5714285714285716</v>
      </c>
    </row>
    <row r="56" spans="1:6">
      <c r="A56" s="3" t="s">
        <v>593</v>
      </c>
      <c r="B56" s="3" t="s">
        <v>193</v>
      </c>
      <c r="C56" s="3" t="s">
        <v>304</v>
      </c>
      <c r="D56" s="3">
        <v>224.3</v>
      </c>
      <c r="E56" s="3">
        <v>18.18</v>
      </c>
      <c r="F56" s="3">
        <f>14/7</f>
        <v>2</v>
      </c>
    </row>
    <row r="57" spans="1:6">
      <c r="A57" s="3" t="s">
        <v>594</v>
      </c>
      <c r="B57" s="3" t="s">
        <v>193</v>
      </c>
      <c r="C57" s="3" t="s">
        <v>304</v>
      </c>
      <c r="D57" s="3">
        <v>180</v>
      </c>
      <c r="E57" s="3">
        <v>16.170000000000002</v>
      </c>
      <c r="F57" s="3">
        <f>10/7</f>
        <v>1.4285714285714286</v>
      </c>
    </row>
    <row r="58" spans="1:6">
      <c r="A58" s="3" t="s">
        <v>595</v>
      </c>
      <c r="B58" s="3" t="s">
        <v>193</v>
      </c>
      <c r="C58" s="3" t="s">
        <v>304</v>
      </c>
      <c r="D58" s="3">
        <v>175.7</v>
      </c>
      <c r="E58" s="3">
        <v>17.73</v>
      </c>
      <c r="F58" s="3">
        <f>13/7</f>
        <v>1.8571428571428572</v>
      </c>
    </row>
    <row r="59" spans="1:6">
      <c r="A59" s="3" t="s">
        <v>596</v>
      </c>
      <c r="B59" s="3" t="s">
        <v>193</v>
      </c>
      <c r="C59" s="3" t="s">
        <v>304</v>
      </c>
      <c r="D59" s="3">
        <v>121.4</v>
      </c>
      <c r="E59" s="3">
        <v>13.65</v>
      </c>
      <c r="F59" s="3">
        <f>3/7</f>
        <v>0.42857142857142855</v>
      </c>
    </row>
    <row r="60" spans="1:6">
      <c r="A60" s="3" t="s">
        <v>597</v>
      </c>
      <c r="B60" s="3" t="s">
        <v>193</v>
      </c>
      <c r="C60" s="3" t="s">
        <v>304</v>
      </c>
      <c r="D60" s="3">
        <v>78.599999999999994</v>
      </c>
      <c r="E60" s="3">
        <v>7.74</v>
      </c>
      <c r="F60" s="3">
        <f>2/7</f>
        <v>0.2857142857142857</v>
      </c>
    </row>
    <row r="61" spans="1:6">
      <c r="A61" s="3" t="s">
        <v>598</v>
      </c>
      <c r="B61" s="3" t="s">
        <v>193</v>
      </c>
      <c r="C61" s="3" t="s">
        <v>304</v>
      </c>
      <c r="D61" s="3">
        <v>155</v>
      </c>
      <c r="E61" s="3">
        <v>14.13</v>
      </c>
      <c r="F61" s="3">
        <f>19/7</f>
        <v>2.7142857142857144</v>
      </c>
    </row>
    <row r="62" spans="1:6">
      <c r="A62" s="3" t="s">
        <v>599</v>
      </c>
      <c r="B62" s="3" t="s">
        <v>193</v>
      </c>
      <c r="C62" s="3" t="s">
        <v>304</v>
      </c>
      <c r="D62" s="3">
        <v>143.6</v>
      </c>
      <c r="E62" s="3">
        <v>12.5</v>
      </c>
      <c r="F62" s="3">
        <f>11/7</f>
        <v>1.5714285714285714</v>
      </c>
    </row>
    <row r="63" spans="1:6">
      <c r="A63" s="3" t="s">
        <v>600</v>
      </c>
      <c r="B63" s="3" t="s">
        <v>193</v>
      </c>
      <c r="C63" s="3" t="s">
        <v>304</v>
      </c>
      <c r="D63" s="3">
        <v>118.6</v>
      </c>
      <c r="E63" s="3">
        <v>9.52</v>
      </c>
      <c r="F63" s="3">
        <f>4/7</f>
        <v>0.5714285714285714</v>
      </c>
    </row>
    <row r="64" spans="1:6">
      <c r="A64" s="3" t="s">
        <v>601</v>
      </c>
      <c r="B64" s="3" t="s">
        <v>193</v>
      </c>
      <c r="C64" s="3" t="s">
        <v>304</v>
      </c>
      <c r="D64" s="3">
        <v>100</v>
      </c>
      <c r="E64" s="3">
        <v>12.42</v>
      </c>
      <c r="F64" s="3">
        <f>6/7</f>
        <v>0.8571428571428571</v>
      </c>
    </row>
    <row r="65" spans="1:6">
      <c r="A65" s="3" t="s">
        <v>602</v>
      </c>
      <c r="B65" s="3" t="s">
        <v>193</v>
      </c>
      <c r="C65" s="3" t="s">
        <v>304</v>
      </c>
      <c r="D65" s="3">
        <v>55</v>
      </c>
      <c r="E65" s="3">
        <v>6.52</v>
      </c>
      <c r="F65" s="3">
        <f>2/7</f>
        <v>0.2857142857142857</v>
      </c>
    </row>
    <row r="66" spans="1:6">
      <c r="A66" s="3" t="s">
        <v>710</v>
      </c>
      <c r="B66" s="3" t="s">
        <v>726</v>
      </c>
      <c r="C66" s="3" t="s">
        <v>304</v>
      </c>
      <c r="D66" s="3">
        <v>286</v>
      </c>
      <c r="E66" s="3">
        <v>16.38</v>
      </c>
      <c r="F66" s="3">
        <v>2.2999999999999998</v>
      </c>
    </row>
    <row r="67" spans="1:6">
      <c r="A67" s="3" t="s">
        <v>711</v>
      </c>
      <c r="B67" s="3" t="s">
        <v>726</v>
      </c>
      <c r="C67" s="3" t="s">
        <v>304</v>
      </c>
      <c r="D67" s="3">
        <v>251</v>
      </c>
      <c r="E67" s="3">
        <v>15.94</v>
      </c>
      <c r="F67" s="3">
        <v>1.3</v>
      </c>
    </row>
    <row r="68" spans="1:6">
      <c r="A68" s="3" t="s">
        <v>712</v>
      </c>
      <c r="B68" s="3" t="s">
        <v>726</v>
      </c>
      <c r="C68" s="3" t="s">
        <v>304</v>
      </c>
      <c r="D68" s="3">
        <v>191</v>
      </c>
      <c r="E68" s="3">
        <v>14.36</v>
      </c>
      <c r="F68" s="3">
        <v>0.9</v>
      </c>
    </row>
    <row r="69" spans="1:6">
      <c r="A69" s="3" t="s">
        <v>713</v>
      </c>
      <c r="B69" s="3" t="s">
        <v>726</v>
      </c>
      <c r="C69" s="3" t="s">
        <v>304</v>
      </c>
      <c r="D69" s="3">
        <v>160.5</v>
      </c>
      <c r="E69" s="3">
        <v>11.99</v>
      </c>
      <c r="F69" s="3">
        <v>0.8</v>
      </c>
    </row>
    <row r="70" spans="1:6">
      <c r="A70" s="3" t="s">
        <v>714</v>
      </c>
      <c r="B70" s="3" t="s">
        <v>726</v>
      </c>
      <c r="C70" s="3" t="s">
        <v>304</v>
      </c>
      <c r="D70" s="3">
        <v>115</v>
      </c>
      <c r="E70" s="3">
        <v>9.7899999999999991</v>
      </c>
      <c r="F70" s="3">
        <v>0.5</v>
      </c>
    </row>
    <row r="71" spans="1:6">
      <c r="A71" s="3" t="s">
        <v>715</v>
      </c>
      <c r="B71" s="3" t="s">
        <v>726</v>
      </c>
      <c r="C71" s="3" t="s">
        <v>304</v>
      </c>
      <c r="D71" s="3">
        <v>120</v>
      </c>
      <c r="E71" s="3">
        <v>12.27</v>
      </c>
      <c r="F71" s="3">
        <f>5/8</f>
        <v>0.625</v>
      </c>
    </row>
    <row r="72" spans="1:6">
      <c r="A72" s="3" t="s">
        <v>716</v>
      </c>
      <c r="B72" s="3" t="s">
        <v>726</v>
      </c>
      <c r="C72" s="3" t="s">
        <v>304</v>
      </c>
      <c r="D72" s="3">
        <v>135.6</v>
      </c>
      <c r="E72" s="3">
        <v>11.47</v>
      </c>
      <c r="F72" s="3">
        <f>5/8</f>
        <v>0.625</v>
      </c>
    </row>
    <row r="73" spans="1:6">
      <c r="A73" s="3" t="s">
        <v>717</v>
      </c>
      <c r="B73" s="3" t="s">
        <v>726</v>
      </c>
      <c r="C73" s="3" t="s">
        <v>304</v>
      </c>
      <c r="D73" s="3">
        <v>143.1</v>
      </c>
      <c r="E73" s="3">
        <v>11.09</v>
      </c>
      <c r="F73" s="3">
        <v>0.25</v>
      </c>
    </row>
    <row r="74" spans="1:6">
      <c r="A74" s="3" t="s">
        <v>718</v>
      </c>
      <c r="B74" s="3" t="s">
        <v>726</v>
      </c>
      <c r="C74" s="3" t="s">
        <v>304</v>
      </c>
      <c r="D74" s="3">
        <v>86.4</v>
      </c>
      <c r="E74" s="3">
        <v>7.65</v>
      </c>
      <c r="F74" s="3">
        <f>3/7</f>
        <v>0.42857142857142855</v>
      </c>
    </row>
    <row r="75" spans="1:6">
      <c r="A75" s="3" t="s">
        <v>719</v>
      </c>
      <c r="B75" s="3" t="s">
        <v>726</v>
      </c>
      <c r="C75" s="3" t="s">
        <v>304</v>
      </c>
      <c r="D75" s="3">
        <v>112.9</v>
      </c>
      <c r="E75" s="3">
        <v>10.77</v>
      </c>
      <c r="F75" s="3">
        <f>4/7</f>
        <v>0.5714285714285714</v>
      </c>
    </row>
    <row r="76" spans="1:6">
      <c r="A76" s="3" t="s">
        <v>720</v>
      </c>
      <c r="B76" s="3" t="s">
        <v>726</v>
      </c>
      <c r="C76" s="3" t="s">
        <v>304</v>
      </c>
      <c r="D76" s="3">
        <v>114.3</v>
      </c>
      <c r="E76" s="3">
        <v>11.32</v>
      </c>
      <c r="F76" s="3">
        <f>3/7</f>
        <v>0.42857142857142855</v>
      </c>
    </row>
    <row r="77" spans="1:6">
      <c r="A77" s="3" t="s">
        <v>721</v>
      </c>
      <c r="B77" s="3" t="s">
        <v>726</v>
      </c>
      <c r="C77" s="3" t="s">
        <v>304</v>
      </c>
      <c r="D77" s="3">
        <v>42.1</v>
      </c>
      <c r="E77" s="3">
        <v>6.67</v>
      </c>
      <c r="F77" s="3">
        <v>0</v>
      </c>
    </row>
    <row r="78" spans="1:6">
      <c r="A78" s="3" t="s">
        <v>722</v>
      </c>
      <c r="B78" s="3" t="s">
        <v>726</v>
      </c>
      <c r="C78" s="3" t="s">
        <v>304</v>
      </c>
      <c r="D78" s="3">
        <v>163.6</v>
      </c>
      <c r="E78" s="3">
        <v>12.31</v>
      </c>
      <c r="F78" s="3">
        <v>0</v>
      </c>
    </row>
    <row r="79" spans="1:6">
      <c r="A79" s="3" t="s">
        <v>723</v>
      </c>
      <c r="B79" s="3" t="s">
        <v>726</v>
      </c>
      <c r="C79" s="3" t="s">
        <v>304</v>
      </c>
      <c r="D79" s="3">
        <v>162.1</v>
      </c>
      <c r="E79" s="3">
        <v>10.36</v>
      </c>
      <c r="F79" s="3">
        <f>6/7</f>
        <v>0.8571428571428571</v>
      </c>
    </row>
    <row r="80" spans="1:6">
      <c r="A80" s="3" t="s">
        <v>724</v>
      </c>
      <c r="B80" s="3" t="s">
        <v>726</v>
      </c>
      <c r="C80" s="3" t="s">
        <v>304</v>
      </c>
      <c r="D80" s="3">
        <v>63.6</v>
      </c>
      <c r="E80" s="3">
        <v>5.71</v>
      </c>
      <c r="F80" s="3">
        <f>1/7</f>
        <v>0.14285714285714285</v>
      </c>
    </row>
    <row r="81" spans="1:6">
      <c r="A81" s="3" t="s">
        <v>725</v>
      </c>
      <c r="B81" s="3" t="s">
        <v>726</v>
      </c>
      <c r="C81" s="3" t="s">
        <v>304</v>
      </c>
      <c r="D81" s="3">
        <v>128.6</v>
      </c>
      <c r="E81" s="3">
        <v>10</v>
      </c>
      <c r="F81" s="3">
        <f>6/7</f>
        <v>0.8571428571428571</v>
      </c>
    </row>
    <row r="82" spans="1:6">
      <c r="A82" s="3" t="s">
        <v>246</v>
      </c>
      <c r="B82" s="3" t="s">
        <v>838</v>
      </c>
      <c r="C82" s="3" t="s">
        <v>304</v>
      </c>
      <c r="D82" s="3">
        <v>455</v>
      </c>
      <c r="E82" s="3">
        <v>21.27</v>
      </c>
      <c r="F82" s="3">
        <f>65/11</f>
        <v>5.9090909090909092</v>
      </c>
    </row>
    <row r="83" spans="1:6">
      <c r="A83" s="3" t="s">
        <v>548</v>
      </c>
      <c r="B83" s="3" t="s">
        <v>838</v>
      </c>
      <c r="C83" s="3" t="s">
        <v>304</v>
      </c>
      <c r="D83" s="3">
        <v>360</v>
      </c>
      <c r="E83" s="3">
        <v>21.03</v>
      </c>
      <c r="F83" s="3">
        <f>42/11</f>
        <v>3.8181818181818183</v>
      </c>
    </row>
    <row r="84" spans="1:6">
      <c r="A84" s="3" t="s">
        <v>839</v>
      </c>
      <c r="B84" s="3" t="s">
        <v>838</v>
      </c>
      <c r="C84" s="3" t="s">
        <v>304</v>
      </c>
      <c r="D84" s="3">
        <v>341.4</v>
      </c>
      <c r="E84" s="3">
        <v>18.309999999999999</v>
      </c>
      <c r="F84" s="3">
        <f>25/11</f>
        <v>2.2727272727272729</v>
      </c>
    </row>
    <row r="85" spans="1:6">
      <c r="A85" s="3" t="s">
        <v>332</v>
      </c>
      <c r="B85" s="3" t="s">
        <v>838</v>
      </c>
      <c r="C85" s="3" t="s">
        <v>304</v>
      </c>
      <c r="D85" s="3">
        <v>287.7</v>
      </c>
      <c r="E85" s="3">
        <v>18.11</v>
      </c>
      <c r="F85" s="3">
        <v>2</v>
      </c>
    </row>
    <row r="86" spans="1:6">
      <c r="A86" s="3" t="s">
        <v>256</v>
      </c>
      <c r="B86" s="3" t="s">
        <v>838</v>
      </c>
      <c r="C86" s="3" t="s">
        <v>304</v>
      </c>
      <c r="D86" s="3">
        <v>263.5</v>
      </c>
      <c r="E86" s="3">
        <v>16.79</v>
      </c>
      <c r="F86" s="3">
        <v>2.5</v>
      </c>
    </row>
    <row r="87" spans="1:6">
      <c r="A87" s="3" t="s">
        <v>547</v>
      </c>
      <c r="B87" s="3" t="s">
        <v>838</v>
      </c>
      <c r="C87" s="3" t="s">
        <v>304</v>
      </c>
      <c r="D87" s="3">
        <v>234.5</v>
      </c>
      <c r="E87" s="3">
        <v>14.53</v>
      </c>
      <c r="F87" s="3">
        <v>1.4</v>
      </c>
    </row>
    <row r="88" spans="1:6">
      <c r="A88" s="3" t="s">
        <v>840</v>
      </c>
      <c r="B88" s="3" t="s">
        <v>838</v>
      </c>
      <c r="C88" s="3" t="s">
        <v>304</v>
      </c>
      <c r="D88" s="3">
        <v>240.5</v>
      </c>
      <c r="E88" s="3">
        <v>14.74</v>
      </c>
      <c r="F88" s="3">
        <v>1.1000000000000001</v>
      </c>
    </row>
    <row r="89" spans="1:6">
      <c r="A89" s="3" t="s">
        <v>841</v>
      </c>
      <c r="B89" s="3" t="s">
        <v>838</v>
      </c>
      <c r="C89" s="3" t="s">
        <v>304</v>
      </c>
      <c r="D89" s="3">
        <v>219</v>
      </c>
      <c r="E89" s="3">
        <v>14.77</v>
      </c>
      <c r="F89" s="3">
        <v>1.5</v>
      </c>
    </row>
    <row r="90" spans="1:6">
      <c r="A90" s="3" t="s">
        <v>342</v>
      </c>
      <c r="B90" s="3" t="s">
        <v>838</v>
      </c>
      <c r="C90" s="3" t="s">
        <v>304</v>
      </c>
      <c r="D90" s="3">
        <v>179</v>
      </c>
      <c r="E90" s="3">
        <v>13.46</v>
      </c>
      <c r="F90" s="3">
        <v>1</v>
      </c>
    </row>
    <row r="91" spans="1:6">
      <c r="A91" s="3" t="s">
        <v>549</v>
      </c>
      <c r="B91" s="3" t="s">
        <v>838</v>
      </c>
      <c r="C91" s="3" t="s">
        <v>304</v>
      </c>
      <c r="D91" s="3">
        <v>174</v>
      </c>
      <c r="E91" s="3">
        <v>13.99</v>
      </c>
      <c r="F91" s="3">
        <v>0.6</v>
      </c>
    </row>
    <row r="92" spans="1:6">
      <c r="A92" s="3" t="s">
        <v>842</v>
      </c>
      <c r="B92" s="3" t="s">
        <v>838</v>
      </c>
      <c r="C92" s="3" t="s">
        <v>304</v>
      </c>
      <c r="D92" s="3">
        <v>159.5</v>
      </c>
      <c r="E92" s="3">
        <v>14.46</v>
      </c>
      <c r="F92" s="3">
        <v>0.5</v>
      </c>
    </row>
    <row r="93" spans="1:6">
      <c r="A93" s="3" t="s">
        <v>843</v>
      </c>
      <c r="B93" s="3" t="s">
        <v>838</v>
      </c>
      <c r="C93" s="3" t="s">
        <v>304</v>
      </c>
      <c r="D93" s="3">
        <v>152</v>
      </c>
      <c r="E93" s="3">
        <v>10.97</v>
      </c>
      <c r="F93" s="3">
        <v>1.1000000000000001</v>
      </c>
    </row>
    <row r="94" spans="1:6">
      <c r="A94" s="3" t="s">
        <v>844</v>
      </c>
      <c r="B94" s="3" t="s">
        <v>838</v>
      </c>
      <c r="C94" s="3" t="s">
        <v>304</v>
      </c>
      <c r="D94" s="3">
        <v>152.5</v>
      </c>
      <c r="E94" s="3">
        <v>13.44</v>
      </c>
      <c r="F94" s="3">
        <v>0.6</v>
      </c>
    </row>
    <row r="95" spans="1:6">
      <c r="A95" s="3" t="s">
        <v>845</v>
      </c>
      <c r="B95" s="3" t="s">
        <v>838</v>
      </c>
      <c r="C95" s="3" t="s">
        <v>304</v>
      </c>
      <c r="D95" s="3">
        <v>133</v>
      </c>
      <c r="E95" s="3">
        <v>11.41</v>
      </c>
      <c r="F95" s="3">
        <v>0.8</v>
      </c>
    </row>
    <row r="96" spans="1:6">
      <c r="A96" s="3" t="s">
        <v>846</v>
      </c>
      <c r="B96" s="3" t="s">
        <v>838</v>
      </c>
      <c r="C96" s="3" t="s">
        <v>304</v>
      </c>
      <c r="D96" s="3">
        <v>127.8</v>
      </c>
      <c r="E96" s="3">
        <v>12.8</v>
      </c>
      <c r="F96" s="3">
        <v>0.7</v>
      </c>
    </row>
    <row r="97" spans="1:6">
      <c r="A97" s="3" t="s">
        <v>847</v>
      </c>
      <c r="B97" s="3" t="s">
        <v>838</v>
      </c>
      <c r="C97" s="3" t="s">
        <v>304</v>
      </c>
      <c r="D97" s="3">
        <v>106.7</v>
      </c>
      <c r="E97" s="3">
        <v>11.82</v>
      </c>
      <c r="F97" s="3">
        <v>0.8</v>
      </c>
    </row>
    <row r="98" spans="1:6">
      <c r="A98" s="3" t="s">
        <v>848</v>
      </c>
      <c r="B98" s="3" t="s">
        <v>838</v>
      </c>
      <c r="C98" s="3" t="s">
        <v>304</v>
      </c>
      <c r="D98" s="3">
        <v>181</v>
      </c>
      <c r="E98" s="3">
        <v>13.51</v>
      </c>
      <c r="F98" s="3">
        <v>0.6</v>
      </c>
    </row>
    <row r="99" spans="1:6">
      <c r="A99" s="3" t="s">
        <v>849</v>
      </c>
      <c r="B99" s="3" t="s">
        <v>838</v>
      </c>
      <c r="C99" s="3" t="s">
        <v>304</v>
      </c>
      <c r="D99" s="3">
        <v>95.5</v>
      </c>
      <c r="E99" s="3">
        <v>9.59</v>
      </c>
      <c r="F99" s="3">
        <v>0.4</v>
      </c>
    </row>
    <row r="100" spans="1:6">
      <c r="A100" s="3" t="s">
        <v>850</v>
      </c>
      <c r="B100" s="3" t="s">
        <v>838</v>
      </c>
      <c r="C100" s="3" t="s">
        <v>304</v>
      </c>
      <c r="D100" s="3">
        <v>160.5</v>
      </c>
      <c r="E100" s="3">
        <v>11.45</v>
      </c>
      <c r="F100" s="3">
        <v>1.6</v>
      </c>
    </row>
    <row r="101" spans="1:6">
      <c r="A101" s="3" t="s">
        <v>851</v>
      </c>
      <c r="B101" s="3" t="s">
        <v>838</v>
      </c>
      <c r="C101" s="3" t="s">
        <v>304</v>
      </c>
      <c r="D101" s="3">
        <v>24</v>
      </c>
      <c r="E101" s="3">
        <v>7.06</v>
      </c>
      <c r="F101" s="3">
        <v>0.2</v>
      </c>
    </row>
    <row r="102" spans="1:6">
      <c r="A102" s="3" t="s">
        <v>1001</v>
      </c>
      <c r="B102" s="3" t="s">
        <v>1000</v>
      </c>
      <c r="C102" s="3" t="s">
        <v>304</v>
      </c>
      <c r="D102" s="3">
        <v>272.89999999999998</v>
      </c>
      <c r="E102" s="3">
        <v>17.32</v>
      </c>
      <c r="F102" s="3">
        <f>13/7</f>
        <v>1.8571428571428572</v>
      </c>
    </row>
    <row r="103" spans="1:6">
      <c r="A103" s="3" t="s">
        <v>1002</v>
      </c>
      <c r="B103" s="3" t="s">
        <v>1000</v>
      </c>
      <c r="C103" s="3" t="s">
        <v>304</v>
      </c>
      <c r="D103" s="3">
        <v>202.1</v>
      </c>
      <c r="E103" s="3">
        <v>14.91</v>
      </c>
      <c r="F103" s="3">
        <f>9/7</f>
        <v>1.2857142857142858</v>
      </c>
    </row>
    <row r="104" spans="1:6">
      <c r="A104" s="3" t="s">
        <v>1003</v>
      </c>
      <c r="B104" s="3" t="s">
        <v>1000</v>
      </c>
      <c r="C104" s="3" t="s">
        <v>304</v>
      </c>
      <c r="D104" s="3">
        <v>136.4</v>
      </c>
      <c r="E104" s="3">
        <v>13.75</v>
      </c>
      <c r="F104" s="3">
        <f>6/7</f>
        <v>0.8571428571428571</v>
      </c>
    </row>
    <row r="105" spans="1:6">
      <c r="A105" s="3" t="s">
        <v>1004</v>
      </c>
      <c r="B105" s="3" t="s">
        <v>1000</v>
      </c>
      <c r="C105" s="3" t="s">
        <v>304</v>
      </c>
      <c r="D105" s="3">
        <v>148.6</v>
      </c>
      <c r="E105" s="3">
        <v>12.83</v>
      </c>
      <c r="F105" s="3">
        <f>4/7</f>
        <v>0.5714285714285714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/>
  </sheetViews>
  <sheetFormatPr defaultRowHeight="15"/>
  <cols>
    <col min="1" max="1" width="19" bestFit="1" customWidth="1"/>
    <col min="2" max="2" width="26.28515625" bestFit="1" customWidth="1"/>
    <col min="3" max="3" width="10.7109375" bestFit="1" customWidth="1"/>
    <col min="4" max="5" width="6" bestFit="1" customWidth="1"/>
    <col min="6" max="6" width="5.5703125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52</v>
      </c>
      <c r="B2" s="5" t="s">
        <v>43</v>
      </c>
      <c r="C2" s="5" t="s">
        <v>38</v>
      </c>
      <c r="D2" s="5">
        <v>345.5</v>
      </c>
      <c r="E2" s="5">
        <v>20.27</v>
      </c>
      <c r="F2" s="5" t="s">
        <v>64</v>
      </c>
    </row>
    <row r="3" spans="1:6">
      <c r="A3" s="5" t="s">
        <v>53</v>
      </c>
      <c r="B3" s="5" t="s">
        <v>43</v>
      </c>
      <c r="C3" s="5" t="s">
        <v>38</v>
      </c>
      <c r="D3" s="5">
        <v>323.2</v>
      </c>
      <c r="E3" s="5">
        <v>18.18</v>
      </c>
      <c r="F3" s="5" t="s">
        <v>64</v>
      </c>
    </row>
    <row r="4" spans="1:6">
      <c r="A4" s="5" t="s">
        <v>54</v>
      </c>
      <c r="B4" s="5" t="s">
        <v>43</v>
      </c>
      <c r="C4" s="5" t="s">
        <v>38</v>
      </c>
      <c r="D4" s="5">
        <v>298.60000000000002</v>
      </c>
      <c r="E4" s="5">
        <v>16.5</v>
      </c>
      <c r="F4" s="5" t="s">
        <v>64</v>
      </c>
    </row>
    <row r="5" spans="1:6">
      <c r="A5" s="5" t="s">
        <v>49</v>
      </c>
      <c r="B5" s="5" t="s">
        <v>43</v>
      </c>
      <c r="C5" s="5" t="s">
        <v>38</v>
      </c>
      <c r="D5" s="5">
        <v>200.7</v>
      </c>
      <c r="E5" s="5">
        <v>16.07</v>
      </c>
      <c r="F5" s="5" t="s">
        <v>64</v>
      </c>
    </row>
    <row r="6" spans="1:6">
      <c r="A6" s="5" t="s">
        <v>55</v>
      </c>
      <c r="B6" s="5" t="s">
        <v>43</v>
      </c>
      <c r="C6" s="5" t="s">
        <v>38</v>
      </c>
      <c r="D6" s="5">
        <v>260</v>
      </c>
      <c r="E6" s="5">
        <v>16.010000000000002</v>
      </c>
      <c r="F6" s="5" t="s">
        <v>64</v>
      </c>
    </row>
    <row r="7" spans="1:6">
      <c r="A7" s="5" t="s">
        <v>56</v>
      </c>
      <c r="B7" s="5" t="s">
        <v>43</v>
      </c>
      <c r="C7" s="5" t="s">
        <v>38</v>
      </c>
      <c r="D7" s="5">
        <v>238.6</v>
      </c>
      <c r="E7" s="5">
        <v>15.7</v>
      </c>
      <c r="F7" s="5" t="s">
        <v>64</v>
      </c>
    </row>
    <row r="8" spans="1:6">
      <c r="A8" s="5" t="s">
        <v>57</v>
      </c>
      <c r="B8" s="5" t="s">
        <v>43</v>
      </c>
      <c r="C8" s="5" t="s">
        <v>38</v>
      </c>
      <c r="D8" s="5">
        <v>221.4</v>
      </c>
      <c r="E8" s="5">
        <v>15.35</v>
      </c>
      <c r="F8" s="5" t="s">
        <v>64</v>
      </c>
    </row>
    <row r="9" spans="1:6">
      <c r="A9" s="5" t="s">
        <v>61</v>
      </c>
      <c r="B9" s="5" t="s">
        <v>43</v>
      </c>
      <c r="C9" s="5" t="s">
        <v>38</v>
      </c>
      <c r="D9" s="5">
        <v>172.7</v>
      </c>
      <c r="E9" s="5">
        <v>15.19</v>
      </c>
      <c r="F9" s="5" t="s">
        <v>64</v>
      </c>
    </row>
    <row r="10" spans="1:6">
      <c r="A10" s="5" t="s">
        <v>48</v>
      </c>
      <c r="B10" s="5" t="s">
        <v>43</v>
      </c>
      <c r="C10" s="5" t="s">
        <v>38</v>
      </c>
      <c r="D10" s="5">
        <v>218.6</v>
      </c>
      <c r="E10" s="5">
        <v>15</v>
      </c>
      <c r="F10" s="5" t="s">
        <v>64</v>
      </c>
    </row>
    <row r="11" spans="1:6">
      <c r="A11" s="5" t="s">
        <v>60</v>
      </c>
      <c r="B11" s="5" t="s">
        <v>43</v>
      </c>
      <c r="C11" s="5" t="s">
        <v>38</v>
      </c>
      <c r="D11" s="5">
        <v>186.8</v>
      </c>
      <c r="E11" s="5">
        <v>14.89</v>
      </c>
      <c r="F11" s="5" t="s">
        <v>64</v>
      </c>
    </row>
    <row r="12" spans="1:6">
      <c r="A12" s="5" t="s">
        <v>59</v>
      </c>
      <c r="B12" s="5" t="s">
        <v>43</v>
      </c>
      <c r="C12" s="5" t="s">
        <v>38</v>
      </c>
      <c r="D12" s="5">
        <v>246.8</v>
      </c>
      <c r="E12" s="5">
        <v>14.82</v>
      </c>
      <c r="F12" s="5" t="s">
        <v>64</v>
      </c>
    </row>
    <row r="13" spans="1:6">
      <c r="A13" s="5" t="s">
        <v>58</v>
      </c>
      <c r="B13" s="5" t="s">
        <v>43</v>
      </c>
      <c r="C13" s="5" t="s">
        <v>38</v>
      </c>
      <c r="D13" s="5">
        <v>248.6</v>
      </c>
      <c r="E13" s="5">
        <v>14.43</v>
      </c>
      <c r="F13" s="5" t="s">
        <v>64</v>
      </c>
    </row>
    <row r="14" spans="1:6">
      <c r="A14" s="5" t="s">
        <v>50</v>
      </c>
      <c r="B14" s="5" t="s">
        <v>43</v>
      </c>
      <c r="C14" s="5" t="s">
        <v>38</v>
      </c>
      <c r="D14" s="5">
        <v>147.1</v>
      </c>
      <c r="E14" s="5">
        <v>13.26</v>
      </c>
      <c r="F14" s="5" t="s">
        <v>64</v>
      </c>
    </row>
    <row r="15" spans="1:6">
      <c r="A15" s="5" t="s">
        <v>62</v>
      </c>
      <c r="B15" s="5" t="s">
        <v>43</v>
      </c>
      <c r="C15" s="5" t="s">
        <v>38</v>
      </c>
      <c r="D15" s="5">
        <v>129.1</v>
      </c>
      <c r="E15" s="5">
        <v>11.97</v>
      </c>
      <c r="F15" s="5" t="s">
        <v>64</v>
      </c>
    </row>
    <row r="16" spans="1:6">
      <c r="A16" s="5" t="s">
        <v>39</v>
      </c>
      <c r="B16" s="5" t="s">
        <v>43</v>
      </c>
      <c r="C16" s="5" t="s">
        <v>38</v>
      </c>
      <c r="D16" s="5">
        <v>151.4</v>
      </c>
      <c r="E16" s="5">
        <v>11.67</v>
      </c>
      <c r="F16" s="5" t="s">
        <v>64</v>
      </c>
    </row>
    <row r="17" spans="1:6">
      <c r="A17" s="5" t="s">
        <v>45</v>
      </c>
      <c r="B17" s="5" t="s">
        <v>43</v>
      </c>
      <c r="C17" s="5" t="s">
        <v>38</v>
      </c>
      <c r="D17" s="5">
        <v>135.69999999999999</v>
      </c>
      <c r="E17" s="5">
        <v>11.49</v>
      </c>
      <c r="F17" s="5" t="s">
        <v>64</v>
      </c>
    </row>
    <row r="18" spans="1:6">
      <c r="A18" s="5" t="s">
        <v>46</v>
      </c>
      <c r="B18" s="5" t="s">
        <v>43</v>
      </c>
      <c r="C18" s="5" t="s">
        <v>38</v>
      </c>
      <c r="D18" s="5">
        <v>88.6</v>
      </c>
      <c r="E18" s="5">
        <v>11.36</v>
      </c>
      <c r="F18" s="5" t="s">
        <v>64</v>
      </c>
    </row>
    <row r="19" spans="1:6">
      <c r="A19" s="5" t="s">
        <v>40</v>
      </c>
      <c r="B19" s="5" t="s">
        <v>43</v>
      </c>
      <c r="C19" s="5" t="s">
        <v>38</v>
      </c>
      <c r="D19" s="5">
        <v>91.4</v>
      </c>
      <c r="E19" s="5">
        <v>11.25</v>
      </c>
      <c r="F19" s="5" t="s">
        <v>64</v>
      </c>
    </row>
    <row r="20" spans="1:6">
      <c r="A20" s="5" t="s">
        <v>51</v>
      </c>
      <c r="B20" s="5" t="s">
        <v>43</v>
      </c>
      <c r="C20" s="5" t="s">
        <v>38</v>
      </c>
      <c r="D20" s="5">
        <v>80</v>
      </c>
      <c r="E20" s="5">
        <v>11.25</v>
      </c>
      <c r="F20" s="5" t="s">
        <v>64</v>
      </c>
    </row>
    <row r="21" spans="1:6">
      <c r="A21" s="5" t="s">
        <v>63</v>
      </c>
      <c r="B21" s="5" t="s">
        <v>43</v>
      </c>
      <c r="C21" s="5" t="s">
        <v>38</v>
      </c>
      <c r="D21" s="5">
        <v>78.2</v>
      </c>
      <c r="E21" s="5">
        <v>11.14</v>
      </c>
      <c r="F21" s="5" t="s">
        <v>64</v>
      </c>
    </row>
    <row r="22" spans="1:6">
      <c r="A22" s="5" t="s">
        <v>44</v>
      </c>
      <c r="B22" s="5" t="s">
        <v>43</v>
      </c>
      <c r="C22" s="5" t="s">
        <v>38</v>
      </c>
      <c r="D22" s="5">
        <v>150.69999999999999</v>
      </c>
      <c r="E22" s="5">
        <v>10.87</v>
      </c>
      <c r="F22" s="5" t="s">
        <v>64</v>
      </c>
    </row>
    <row r="23" spans="1:6">
      <c r="A23" s="5" t="s">
        <v>47</v>
      </c>
      <c r="B23" s="5" t="s">
        <v>43</v>
      </c>
      <c r="C23" s="5" t="s">
        <v>38</v>
      </c>
      <c r="D23" s="5">
        <v>62.1</v>
      </c>
      <c r="E23" s="5">
        <v>8.75</v>
      </c>
      <c r="F23" s="5" t="s">
        <v>64</v>
      </c>
    </row>
    <row r="24" spans="1:6">
      <c r="A24" s="5" t="s">
        <v>41</v>
      </c>
      <c r="B24" s="5" t="s">
        <v>43</v>
      </c>
      <c r="C24" s="5" t="s">
        <v>38</v>
      </c>
      <c r="D24" s="5">
        <v>68.599999999999994</v>
      </c>
      <c r="E24" s="5">
        <v>7.76</v>
      </c>
      <c r="F24" s="5" t="s">
        <v>64</v>
      </c>
    </row>
    <row r="25" spans="1:6">
      <c r="A25" s="5" t="s">
        <v>42</v>
      </c>
      <c r="B25" s="5" t="s">
        <v>43</v>
      </c>
      <c r="C25" s="5" t="s">
        <v>38</v>
      </c>
      <c r="D25" s="5">
        <v>42.9</v>
      </c>
      <c r="E25" s="5">
        <v>6.32</v>
      </c>
      <c r="F25" s="5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topLeftCell="A20" workbookViewId="0">
      <selection activeCell="A46" sqref="A46"/>
    </sheetView>
  </sheetViews>
  <sheetFormatPr defaultRowHeight="15"/>
  <cols>
    <col min="1" max="1" width="21.42578125" bestFit="1" customWidth="1"/>
    <col min="2" max="2" width="13.7109375" bestFit="1" customWidth="1"/>
    <col min="3" max="3" width="7.28515625" bestFit="1" customWidth="1"/>
    <col min="4" max="6" width="1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239</v>
      </c>
      <c r="B2" s="5" t="s">
        <v>237</v>
      </c>
      <c r="C2" s="5" t="s">
        <v>157</v>
      </c>
      <c r="D2" s="5">
        <v>504.1</v>
      </c>
      <c r="E2" s="5">
        <v>26.76</v>
      </c>
      <c r="F2" s="5">
        <v>8.1818181818181817</v>
      </c>
    </row>
    <row r="3" spans="1:6">
      <c r="A3" s="5" t="s">
        <v>238</v>
      </c>
      <c r="B3" s="5" t="s">
        <v>237</v>
      </c>
      <c r="C3" s="5" t="s">
        <v>157</v>
      </c>
      <c r="D3" s="5">
        <v>547.70000000000005</v>
      </c>
      <c r="E3" s="5">
        <v>26.6</v>
      </c>
      <c r="F3" s="5">
        <v>10.181818181818182</v>
      </c>
    </row>
    <row r="4" spans="1:6">
      <c r="A4" s="5" t="s">
        <v>160</v>
      </c>
      <c r="B4" s="5" t="s">
        <v>157</v>
      </c>
      <c r="C4" s="5" t="s">
        <v>157</v>
      </c>
      <c r="D4" s="5">
        <v>470.40000000000003</v>
      </c>
      <c r="E4" s="5">
        <v>25.878378378378379</v>
      </c>
      <c r="F4" s="5">
        <v>7.25</v>
      </c>
    </row>
    <row r="5" spans="1:6">
      <c r="A5" s="5" t="s">
        <v>241</v>
      </c>
      <c r="B5" s="5" t="s">
        <v>237</v>
      </c>
      <c r="C5" s="5" t="s">
        <v>157</v>
      </c>
      <c r="D5" s="5">
        <v>466.4</v>
      </c>
      <c r="E5" s="5">
        <v>25.74</v>
      </c>
      <c r="F5" s="5">
        <v>8.1818181818181817</v>
      </c>
    </row>
    <row r="6" spans="1:6">
      <c r="A6" s="5" t="s">
        <v>240</v>
      </c>
      <c r="B6" s="5" t="s">
        <v>237</v>
      </c>
      <c r="C6" s="5" t="s">
        <v>157</v>
      </c>
      <c r="D6" s="5">
        <v>490</v>
      </c>
      <c r="E6" s="5">
        <v>25.42</v>
      </c>
      <c r="F6" s="5">
        <v>7.9090909090909092</v>
      </c>
    </row>
    <row r="7" spans="1:6">
      <c r="A7" s="5" t="s">
        <v>164</v>
      </c>
      <c r="B7" s="5" t="s">
        <v>157</v>
      </c>
      <c r="C7" s="5" t="s">
        <v>157</v>
      </c>
      <c r="D7" s="5">
        <v>478.15454545454554</v>
      </c>
      <c r="E7" s="5">
        <v>25.354609929078013</v>
      </c>
      <c r="F7" s="5">
        <v>6.5454545454545459</v>
      </c>
    </row>
    <row r="8" spans="1:6">
      <c r="A8" s="5" t="s">
        <v>20</v>
      </c>
      <c r="B8" s="5" t="s">
        <v>157</v>
      </c>
      <c r="C8" s="5" t="s">
        <v>157</v>
      </c>
      <c r="D8" s="5">
        <v>431</v>
      </c>
      <c r="E8" s="5">
        <v>24.444444444444443</v>
      </c>
      <c r="F8" s="5">
        <v>6.5</v>
      </c>
    </row>
    <row r="9" spans="1:6">
      <c r="A9" s="5" t="s">
        <v>169</v>
      </c>
      <c r="B9" s="5" t="s">
        <v>157</v>
      </c>
      <c r="C9" s="5" t="s">
        <v>157</v>
      </c>
      <c r="D9" s="5">
        <v>359.5</v>
      </c>
      <c r="E9" s="5">
        <v>23.78640776699029</v>
      </c>
      <c r="F9" s="5">
        <v>5</v>
      </c>
    </row>
    <row r="10" spans="1:6">
      <c r="A10" s="5" t="s">
        <v>170</v>
      </c>
      <c r="B10" s="5" t="s">
        <v>157</v>
      </c>
      <c r="C10" s="5" t="s">
        <v>157</v>
      </c>
      <c r="D10" s="5">
        <v>358</v>
      </c>
      <c r="E10" s="5">
        <v>23.774509803921568</v>
      </c>
      <c r="F10" s="5">
        <v>4.9000000000000004</v>
      </c>
    </row>
    <row r="11" spans="1:6">
      <c r="A11" s="5" t="s">
        <v>242</v>
      </c>
      <c r="B11" s="5" t="s">
        <v>237</v>
      </c>
      <c r="C11" s="5" t="s">
        <v>157</v>
      </c>
      <c r="D11" s="5">
        <v>410.5</v>
      </c>
      <c r="E11" s="5">
        <v>23.49</v>
      </c>
      <c r="F11" s="5">
        <v>5.2727272727272725</v>
      </c>
    </row>
    <row r="12" spans="1:6">
      <c r="A12" s="5" t="s">
        <v>244</v>
      </c>
      <c r="B12" s="5" t="s">
        <v>237</v>
      </c>
      <c r="C12" s="5" t="s">
        <v>157</v>
      </c>
      <c r="D12" s="5">
        <v>338.2</v>
      </c>
      <c r="E12" s="5">
        <v>23.36</v>
      </c>
      <c r="F12" s="5">
        <v>4</v>
      </c>
    </row>
    <row r="13" spans="1:6">
      <c r="A13" s="5" t="s">
        <v>243</v>
      </c>
      <c r="B13" s="5" t="s">
        <v>237</v>
      </c>
      <c r="C13" s="5" t="s">
        <v>157</v>
      </c>
      <c r="D13" s="5">
        <v>346.8</v>
      </c>
      <c r="E13" s="5">
        <v>23.2</v>
      </c>
      <c r="F13" s="5">
        <v>4</v>
      </c>
    </row>
    <row r="14" spans="1:6">
      <c r="A14" s="5" t="s">
        <v>24</v>
      </c>
      <c r="B14" s="5" t="s">
        <v>157</v>
      </c>
      <c r="C14" s="5" t="s">
        <v>157</v>
      </c>
      <c r="D14" s="5">
        <v>358.33333333333331</v>
      </c>
      <c r="E14" s="5">
        <v>23.172043010752688</v>
      </c>
      <c r="F14" s="5">
        <v>5.1111111111111107</v>
      </c>
    </row>
    <row r="15" spans="1:6">
      <c r="A15" s="5" t="s">
        <v>246</v>
      </c>
      <c r="B15" s="5" t="s">
        <v>237</v>
      </c>
      <c r="C15" s="5" t="s">
        <v>157</v>
      </c>
      <c r="D15" s="5">
        <v>415.9</v>
      </c>
      <c r="E15" s="5">
        <v>23.06</v>
      </c>
      <c r="F15" s="5">
        <v>4.4545454545454541</v>
      </c>
    </row>
    <row r="16" spans="1:6">
      <c r="A16" s="5" t="s">
        <v>158</v>
      </c>
      <c r="B16" s="5" t="s">
        <v>157</v>
      </c>
      <c r="C16" s="5" t="s">
        <v>157</v>
      </c>
      <c r="D16" s="5">
        <v>347.20000000000005</v>
      </c>
      <c r="E16" s="5">
        <v>19.326923076923077</v>
      </c>
      <c r="F16" s="5">
        <v>3.8888888888888888</v>
      </c>
    </row>
    <row r="17" spans="1:6">
      <c r="A17" s="5" t="s">
        <v>30</v>
      </c>
      <c r="B17" s="5" t="s">
        <v>157</v>
      </c>
      <c r="C17" s="5" t="s">
        <v>157</v>
      </c>
      <c r="D17" s="5">
        <v>232.20000000000002</v>
      </c>
      <c r="E17" s="5">
        <v>19.285714285714285</v>
      </c>
      <c r="F17" s="5">
        <v>1.4444444444444444</v>
      </c>
    </row>
    <row r="18" spans="1:6">
      <c r="A18" s="5" t="s">
        <v>161</v>
      </c>
      <c r="B18" s="5" t="s">
        <v>157</v>
      </c>
      <c r="C18" s="5" t="s">
        <v>157</v>
      </c>
      <c r="D18" s="5">
        <v>322.24444444444441</v>
      </c>
      <c r="E18" s="5">
        <v>18.814432989690722</v>
      </c>
      <c r="F18" s="5">
        <v>4.2222222222222223</v>
      </c>
    </row>
    <row r="19" spans="1:6">
      <c r="A19" s="5" t="s">
        <v>249</v>
      </c>
      <c r="B19" s="5" t="s">
        <v>237</v>
      </c>
      <c r="C19" s="5" t="s">
        <v>157</v>
      </c>
      <c r="D19" s="5">
        <v>280.89999999999998</v>
      </c>
      <c r="E19" s="5">
        <v>18.64</v>
      </c>
      <c r="F19" s="5">
        <v>3.1818181818181817</v>
      </c>
    </row>
    <row r="20" spans="1:6">
      <c r="A20" s="5" t="s">
        <v>250</v>
      </c>
      <c r="B20" s="5" t="s">
        <v>237</v>
      </c>
      <c r="C20" s="5" t="s">
        <v>157</v>
      </c>
      <c r="D20" s="5">
        <v>269.5</v>
      </c>
      <c r="E20" s="5">
        <v>18.48</v>
      </c>
      <c r="F20" s="5">
        <v>2.0909090909090908</v>
      </c>
    </row>
    <row r="21" spans="1:6">
      <c r="A21" s="5" t="s">
        <v>165</v>
      </c>
      <c r="B21" s="5" t="s">
        <v>157</v>
      </c>
      <c r="C21" s="5" t="s">
        <v>157</v>
      </c>
      <c r="D21" s="5">
        <v>283.35555555555555</v>
      </c>
      <c r="E21" s="5">
        <v>18.444444444444443</v>
      </c>
      <c r="F21" s="5">
        <v>2.4444444444444446</v>
      </c>
    </row>
    <row r="22" spans="1:6">
      <c r="A22" s="5" t="s">
        <v>31</v>
      </c>
      <c r="B22" s="5" t="s">
        <v>157</v>
      </c>
      <c r="C22" s="5" t="s">
        <v>157</v>
      </c>
      <c r="D22" s="5">
        <v>248.5</v>
      </c>
      <c r="E22" s="5">
        <v>18.295454545454547</v>
      </c>
      <c r="F22" s="5">
        <v>2.7</v>
      </c>
    </row>
    <row r="23" spans="1:6">
      <c r="A23" s="5" t="s">
        <v>247</v>
      </c>
      <c r="B23" s="5" t="s">
        <v>237</v>
      </c>
      <c r="C23" s="5" t="s">
        <v>157</v>
      </c>
      <c r="D23" s="5">
        <v>307.3</v>
      </c>
      <c r="E23" s="5">
        <v>18.12</v>
      </c>
      <c r="F23" s="5">
        <v>3.8181818181818183</v>
      </c>
    </row>
    <row r="24" spans="1:6">
      <c r="A24" s="5" t="s">
        <v>245</v>
      </c>
      <c r="B24" s="5" t="s">
        <v>237</v>
      </c>
      <c r="C24" s="5" t="s">
        <v>157</v>
      </c>
      <c r="D24" s="5">
        <v>210.5</v>
      </c>
      <c r="E24" s="5">
        <v>17.77</v>
      </c>
      <c r="F24" s="5">
        <v>2.3636363636363638</v>
      </c>
    </row>
    <row r="25" spans="1:6">
      <c r="A25" s="5" t="s">
        <v>172</v>
      </c>
      <c r="B25" s="5" t="s">
        <v>157</v>
      </c>
      <c r="C25" s="5" t="s">
        <v>157</v>
      </c>
      <c r="D25" s="5">
        <v>228.5</v>
      </c>
      <c r="E25" s="5">
        <v>17.590361445783131</v>
      </c>
      <c r="F25" s="5">
        <v>2.1</v>
      </c>
    </row>
    <row r="26" spans="1:6">
      <c r="A26" s="5" t="s">
        <v>248</v>
      </c>
      <c r="B26" s="5" t="s">
        <v>237</v>
      </c>
      <c r="C26" s="5" t="s">
        <v>157</v>
      </c>
      <c r="D26" s="5">
        <v>239.5</v>
      </c>
      <c r="E26" s="5">
        <v>17.399999999999999</v>
      </c>
      <c r="F26" s="5">
        <v>1.6363636363636365</v>
      </c>
    </row>
    <row r="27" spans="1:6">
      <c r="A27" s="5" t="s">
        <v>171</v>
      </c>
      <c r="B27" s="5" t="s">
        <v>157</v>
      </c>
      <c r="C27" s="5" t="s">
        <v>157</v>
      </c>
      <c r="D27" s="5">
        <v>241.5</v>
      </c>
      <c r="E27" s="5">
        <v>16.931818181818183</v>
      </c>
      <c r="F27" s="5">
        <v>2.1</v>
      </c>
    </row>
    <row r="28" spans="1:6">
      <c r="A28" s="5" t="s">
        <v>254</v>
      </c>
      <c r="B28" s="5" t="s">
        <v>237</v>
      </c>
      <c r="C28" s="5" t="s">
        <v>157</v>
      </c>
      <c r="D28" s="5">
        <v>269.5</v>
      </c>
      <c r="E28" s="5">
        <v>16.91</v>
      </c>
      <c r="F28" s="5">
        <v>1.4545454545454546</v>
      </c>
    </row>
    <row r="29" spans="1:6">
      <c r="A29" s="5" t="s">
        <v>166</v>
      </c>
      <c r="B29" s="5" t="s">
        <v>157</v>
      </c>
      <c r="C29" s="5" t="s">
        <v>157</v>
      </c>
      <c r="D29" s="5">
        <v>216.64444444444445</v>
      </c>
      <c r="E29" s="5">
        <v>16.266666666666666</v>
      </c>
      <c r="F29" s="5">
        <v>1.1111111111111112</v>
      </c>
    </row>
    <row r="30" spans="1:6">
      <c r="A30" s="5" t="s">
        <v>256</v>
      </c>
      <c r="B30" s="5" t="s">
        <v>237</v>
      </c>
      <c r="C30" s="5" t="s">
        <v>157</v>
      </c>
      <c r="D30" s="5">
        <v>243.2</v>
      </c>
      <c r="E30" s="5">
        <v>16.239999999999998</v>
      </c>
      <c r="F30" s="5">
        <v>2.1818181818181817</v>
      </c>
    </row>
    <row r="31" spans="1:6">
      <c r="A31" s="5" t="s">
        <v>251</v>
      </c>
      <c r="B31" s="5" t="s">
        <v>237</v>
      </c>
      <c r="C31" s="5" t="s">
        <v>157</v>
      </c>
      <c r="D31" s="5">
        <v>197.7</v>
      </c>
      <c r="E31" s="5">
        <v>15.71</v>
      </c>
      <c r="F31" s="5">
        <v>1.5454545454545454</v>
      </c>
    </row>
    <row r="32" spans="1:6">
      <c r="A32" s="5" t="s">
        <v>162</v>
      </c>
      <c r="B32" s="5" t="s">
        <v>157</v>
      </c>
      <c r="C32" s="5" t="s">
        <v>157</v>
      </c>
      <c r="D32" s="5">
        <v>219.44444444444446</v>
      </c>
      <c r="E32" s="5">
        <v>15.194805194805195</v>
      </c>
      <c r="F32" s="5">
        <v>2.1111111111111112</v>
      </c>
    </row>
    <row r="33" spans="1:6">
      <c r="A33" s="5" t="s">
        <v>167</v>
      </c>
      <c r="B33" s="5" t="s">
        <v>157</v>
      </c>
      <c r="C33" s="5" t="s">
        <v>157</v>
      </c>
      <c r="D33" s="5">
        <v>161.66666666666666</v>
      </c>
      <c r="E33" s="5">
        <v>14.833333333333334</v>
      </c>
      <c r="F33" s="5">
        <v>0.77777777777777779</v>
      </c>
    </row>
    <row r="34" spans="1:6">
      <c r="A34" s="5" t="s">
        <v>252</v>
      </c>
      <c r="B34" s="5" t="s">
        <v>237</v>
      </c>
      <c r="C34" s="5" t="s">
        <v>157</v>
      </c>
      <c r="D34" s="5">
        <v>146.80000000000001</v>
      </c>
      <c r="E34" s="5">
        <v>14.04</v>
      </c>
      <c r="F34" s="5">
        <v>0.63636363636363635</v>
      </c>
    </row>
    <row r="35" spans="1:6">
      <c r="A35" s="5" t="s">
        <v>253</v>
      </c>
      <c r="B35" s="5" t="s">
        <v>237</v>
      </c>
      <c r="C35" s="5" t="s">
        <v>157</v>
      </c>
      <c r="D35" s="5">
        <v>144.1</v>
      </c>
      <c r="E35" s="5">
        <v>13.64</v>
      </c>
      <c r="F35" s="5">
        <v>1.3636363636363635</v>
      </c>
    </row>
    <row r="36" spans="1:6">
      <c r="A36" s="5" t="s">
        <v>159</v>
      </c>
      <c r="B36" s="5" t="s">
        <v>157</v>
      </c>
      <c r="C36" s="5" t="s">
        <v>157</v>
      </c>
      <c r="D36" s="5">
        <v>198.33333333333334</v>
      </c>
      <c r="E36" s="5">
        <v>13.533333333333333</v>
      </c>
      <c r="F36" s="5">
        <v>2.1111111111111112</v>
      </c>
    </row>
    <row r="37" spans="1:6">
      <c r="A37" s="5" t="s">
        <v>255</v>
      </c>
      <c r="B37" s="5" t="s">
        <v>237</v>
      </c>
      <c r="C37" s="5" t="s">
        <v>157</v>
      </c>
      <c r="D37" s="5">
        <v>185.9</v>
      </c>
      <c r="E37" s="5">
        <v>13.11</v>
      </c>
      <c r="F37" s="5">
        <v>1.1818181818181819</v>
      </c>
    </row>
    <row r="38" spans="1:6">
      <c r="A38" s="5" t="s">
        <v>257</v>
      </c>
      <c r="B38" s="5" t="s">
        <v>237</v>
      </c>
      <c r="C38" s="5" t="s">
        <v>157</v>
      </c>
      <c r="D38" s="5">
        <v>122.3</v>
      </c>
      <c r="E38" s="5">
        <v>11.95</v>
      </c>
      <c r="F38" s="5">
        <v>0.27272727272727271</v>
      </c>
    </row>
    <row r="39" spans="1:6">
      <c r="A39" s="5" t="s">
        <v>173</v>
      </c>
      <c r="B39" s="5" t="s">
        <v>157</v>
      </c>
      <c r="C39" s="5" t="s">
        <v>157</v>
      </c>
      <c r="D39" s="5">
        <v>99</v>
      </c>
      <c r="E39" s="5">
        <v>10.978260869565217</v>
      </c>
      <c r="F39" s="5">
        <v>1.1000000000000001</v>
      </c>
    </row>
    <row r="40" spans="1:6">
      <c r="A40" s="5" t="s">
        <v>168</v>
      </c>
      <c r="B40" s="5" t="s">
        <v>157</v>
      </c>
      <c r="C40" s="5" t="s">
        <v>157</v>
      </c>
      <c r="D40" s="5">
        <v>96.428571428571431</v>
      </c>
      <c r="E40" s="5">
        <v>10.909090909090908</v>
      </c>
      <c r="F40" s="5">
        <v>0.5714285714285714</v>
      </c>
    </row>
    <row r="41" spans="1:6">
      <c r="A41" s="5" t="s">
        <v>258</v>
      </c>
      <c r="B41" s="5" t="s">
        <v>237</v>
      </c>
      <c r="C41" s="5" t="s">
        <v>157</v>
      </c>
      <c r="D41" s="5">
        <v>121.8</v>
      </c>
      <c r="E41" s="5">
        <v>10.31</v>
      </c>
      <c r="F41" s="5">
        <v>1.2727272727272727</v>
      </c>
    </row>
    <row r="42" spans="1:6">
      <c r="A42" s="5" t="s">
        <v>33</v>
      </c>
      <c r="B42" s="5" t="s">
        <v>157</v>
      </c>
      <c r="C42" s="5" t="s">
        <v>157</v>
      </c>
      <c r="D42" s="5">
        <v>98.1</v>
      </c>
      <c r="E42" s="5">
        <v>10.25</v>
      </c>
      <c r="F42" s="5">
        <v>0.5</v>
      </c>
    </row>
    <row r="43" spans="1:6">
      <c r="A43" s="5" t="s">
        <v>259</v>
      </c>
      <c r="B43" s="5" t="s">
        <v>237</v>
      </c>
      <c r="C43" s="5" t="s">
        <v>157</v>
      </c>
      <c r="D43" s="5">
        <v>83.6</v>
      </c>
      <c r="E43" s="5">
        <v>8.14</v>
      </c>
      <c r="F43" s="5">
        <v>0.63636363636363635</v>
      </c>
    </row>
    <row r="44" spans="1:6">
      <c r="A44" s="5" t="s">
        <v>260</v>
      </c>
      <c r="B44" s="5" t="s">
        <v>237</v>
      </c>
      <c r="C44" s="5" t="s">
        <v>157</v>
      </c>
      <c r="D44" s="5">
        <v>86.8</v>
      </c>
      <c r="E44" s="5">
        <v>7.86</v>
      </c>
      <c r="F44" s="5">
        <v>0.36363636363636365</v>
      </c>
    </row>
    <row r="45" spans="1:6">
      <c r="A45" s="5" t="s">
        <v>163</v>
      </c>
      <c r="B45" s="5" t="s">
        <v>157</v>
      </c>
      <c r="C45" s="5" t="s">
        <v>157</v>
      </c>
      <c r="D45" s="5">
        <v>76.666666666666671</v>
      </c>
      <c r="E45" s="5">
        <v>6.2962962962962967</v>
      </c>
      <c r="F45" s="5">
        <v>0.66666666666666663</v>
      </c>
    </row>
    <row r="46" spans="1:6">
      <c r="A46" s="5" t="s">
        <v>261</v>
      </c>
      <c r="B46" s="5" t="s">
        <v>237</v>
      </c>
      <c r="C46" s="5" t="s">
        <v>157</v>
      </c>
      <c r="D46" s="5">
        <v>39.1</v>
      </c>
      <c r="E46" s="5">
        <v>5</v>
      </c>
      <c r="F46" s="5">
        <v>9.0909090909090912E-2</v>
      </c>
    </row>
  </sheetData>
  <sortState ref="A2:F46">
    <sortCondition descending="1" ref="E3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pane ySplit="540" topLeftCell="A20" activePane="bottomLeft"/>
      <selection activeCell="C30" sqref="C30"/>
      <selection pane="bottomLeft" activeCell="A2" sqref="A2:A45"/>
    </sheetView>
  </sheetViews>
  <sheetFormatPr defaultRowHeight="15"/>
  <cols>
    <col min="1" max="1" width="19.140625" bestFit="1" customWidth="1"/>
    <col min="4" max="4" width="9.5703125" bestFit="1" customWidth="1"/>
  </cols>
  <sheetData>
    <row r="1" spans="1:7">
      <c r="A1" s="4" t="s">
        <v>0</v>
      </c>
      <c r="B1" s="4" t="s">
        <v>3</v>
      </c>
      <c r="C1" s="4" t="s">
        <v>811</v>
      </c>
      <c r="D1" s="4" t="s">
        <v>812</v>
      </c>
      <c r="E1" s="4" t="s">
        <v>813</v>
      </c>
    </row>
    <row r="2" spans="1:7">
      <c r="A2" t="s">
        <v>790</v>
      </c>
      <c r="B2">
        <v>92</v>
      </c>
      <c r="C2">
        <v>5</v>
      </c>
      <c r="D2">
        <v>180</v>
      </c>
      <c r="E2">
        <v>30</v>
      </c>
      <c r="F2">
        <f>((B2*C2)+(B3*C3))/(C2+C3)</f>
        <v>78.5</v>
      </c>
      <c r="G2">
        <f>(D2+D3)/(E2+E3)</f>
        <v>6.2</v>
      </c>
    </row>
    <row r="3" spans="1:7">
      <c r="A3" t="s">
        <v>790</v>
      </c>
      <c r="B3">
        <v>65</v>
      </c>
      <c r="C3" s="3">
        <v>5</v>
      </c>
      <c r="D3">
        <v>130</v>
      </c>
      <c r="E3">
        <v>20</v>
      </c>
    </row>
    <row r="4" spans="1:7">
      <c r="A4" t="s">
        <v>798</v>
      </c>
      <c r="B4">
        <v>98</v>
      </c>
      <c r="C4" s="3">
        <v>5</v>
      </c>
      <c r="D4">
        <v>220</v>
      </c>
      <c r="E4">
        <v>28</v>
      </c>
      <c r="F4" s="3">
        <f>((B4*C4)+(B5*C5))/(C4+C5)</f>
        <v>91</v>
      </c>
      <c r="G4" s="3">
        <f>(D4+D5)/(E4+E5)</f>
        <v>8.4313725490196081</v>
      </c>
    </row>
    <row r="5" spans="1:7">
      <c r="A5" t="s">
        <v>798</v>
      </c>
      <c r="B5">
        <v>84</v>
      </c>
      <c r="C5" s="3">
        <v>5</v>
      </c>
      <c r="D5">
        <v>210</v>
      </c>
      <c r="E5">
        <v>23</v>
      </c>
    </row>
    <row r="6" spans="1:7">
      <c r="A6" t="s">
        <v>802</v>
      </c>
      <c r="B6">
        <v>116</v>
      </c>
      <c r="C6" s="3">
        <v>5</v>
      </c>
      <c r="D6">
        <v>220</v>
      </c>
      <c r="E6">
        <v>34</v>
      </c>
      <c r="F6" s="3">
        <f>((B6*C6)+(B7*C7))/(C6+C7)</f>
        <v>97</v>
      </c>
      <c r="G6" s="3">
        <f>(D6+D7)/(E6+E7)</f>
        <v>7.9629629629629628</v>
      </c>
    </row>
    <row r="7" spans="1:7">
      <c r="A7" t="s">
        <v>802</v>
      </c>
      <c r="B7">
        <v>78</v>
      </c>
      <c r="C7" s="3">
        <v>5</v>
      </c>
      <c r="D7">
        <v>210</v>
      </c>
      <c r="E7">
        <v>20</v>
      </c>
    </row>
    <row r="8" spans="1:7">
      <c r="A8" t="s">
        <v>793</v>
      </c>
      <c r="B8">
        <v>52</v>
      </c>
      <c r="C8" s="3">
        <v>5</v>
      </c>
      <c r="D8">
        <v>100</v>
      </c>
      <c r="E8">
        <v>17</v>
      </c>
      <c r="F8" s="3">
        <f>((B8*C8)+(B9*C9))/(C8+C9)</f>
        <v>57</v>
      </c>
      <c r="G8" s="3">
        <f>(D8+D9)/(E8+E9)</f>
        <v>5.9459459459459456</v>
      </c>
    </row>
    <row r="9" spans="1:7">
      <c r="A9" t="s">
        <v>793</v>
      </c>
      <c r="B9">
        <v>62</v>
      </c>
      <c r="C9" s="3">
        <v>5</v>
      </c>
      <c r="D9">
        <v>120</v>
      </c>
      <c r="E9">
        <v>20</v>
      </c>
    </row>
    <row r="10" spans="1:7">
      <c r="A10" t="s">
        <v>810</v>
      </c>
      <c r="B10">
        <v>44</v>
      </c>
      <c r="C10" s="3">
        <v>5</v>
      </c>
      <c r="D10">
        <v>70</v>
      </c>
      <c r="E10">
        <v>15</v>
      </c>
      <c r="F10" s="3">
        <f>((B10*C10)+(B11*C11))/(C10+C11)</f>
        <v>40.5</v>
      </c>
      <c r="G10" s="3">
        <f>(D10+D11)/(E10+E11)</f>
        <v>4</v>
      </c>
    </row>
    <row r="11" spans="1:7">
      <c r="A11" t="s">
        <v>810</v>
      </c>
      <c r="B11">
        <v>37</v>
      </c>
      <c r="C11" s="3">
        <v>5</v>
      </c>
      <c r="D11">
        <v>50</v>
      </c>
      <c r="E11">
        <v>15</v>
      </c>
    </row>
    <row r="12" spans="1:7">
      <c r="A12" t="s">
        <v>789</v>
      </c>
      <c r="B12">
        <v>549</v>
      </c>
      <c r="C12" s="3">
        <v>5</v>
      </c>
      <c r="D12">
        <v>1900</v>
      </c>
      <c r="E12">
        <v>87</v>
      </c>
      <c r="F12" s="3">
        <f>((B12*C12)+(B13*C13))/(C12+C13)</f>
        <v>519</v>
      </c>
      <c r="G12" s="3">
        <f>(D12+D13)/(E12+E13)</f>
        <v>22.546583850931675</v>
      </c>
    </row>
    <row r="13" spans="1:7">
      <c r="A13" t="s">
        <v>789</v>
      </c>
      <c r="B13">
        <v>489</v>
      </c>
      <c r="C13" s="3">
        <v>5</v>
      </c>
      <c r="D13">
        <v>1730</v>
      </c>
      <c r="E13">
        <v>74</v>
      </c>
    </row>
    <row r="14" spans="1:7">
      <c r="A14" t="s">
        <v>795</v>
      </c>
      <c r="B14">
        <v>150</v>
      </c>
      <c r="C14" s="3">
        <v>5</v>
      </c>
      <c r="D14">
        <v>370</v>
      </c>
      <c r="E14">
        <v>39</v>
      </c>
      <c r="F14" s="3">
        <f>((B14*C14)+(B15*C15))/(C14+C15)</f>
        <v>105.5</v>
      </c>
      <c r="G14" s="3">
        <f>(D14+D15)/(E14+E15)</f>
        <v>8.4745762711864412</v>
      </c>
    </row>
    <row r="15" spans="1:7">
      <c r="A15" t="s">
        <v>795</v>
      </c>
      <c r="B15">
        <v>61</v>
      </c>
      <c r="C15" s="3">
        <v>5</v>
      </c>
      <c r="D15">
        <v>130</v>
      </c>
      <c r="E15">
        <v>20</v>
      </c>
    </row>
    <row r="16" spans="1:7">
      <c r="A16" t="s">
        <v>803</v>
      </c>
      <c r="B16">
        <v>103</v>
      </c>
      <c r="C16" s="3">
        <v>5</v>
      </c>
      <c r="D16">
        <v>200</v>
      </c>
      <c r="E16">
        <v>33</v>
      </c>
      <c r="F16" s="3">
        <f>((B16*C16)+(B17*C17))/(C16+C17)</f>
        <v>75.5</v>
      </c>
      <c r="G16" s="3">
        <f>(D16+D17)/(E16+E17)</f>
        <v>5.4716981132075473</v>
      </c>
    </row>
    <row r="17" spans="1:7">
      <c r="A17" t="s">
        <v>803</v>
      </c>
      <c r="B17">
        <v>48</v>
      </c>
      <c r="C17" s="3">
        <v>5</v>
      </c>
      <c r="D17">
        <v>90</v>
      </c>
      <c r="E17">
        <v>20</v>
      </c>
    </row>
    <row r="18" spans="1:7">
      <c r="A18" t="s">
        <v>809</v>
      </c>
      <c r="B18">
        <v>38</v>
      </c>
      <c r="C18" s="3">
        <v>5</v>
      </c>
      <c r="D18">
        <v>50</v>
      </c>
      <c r="E18">
        <v>15</v>
      </c>
      <c r="F18" s="3">
        <f>((B18*C18)+(B19*C19))/(C18+C19)</f>
        <v>47</v>
      </c>
      <c r="G18" s="3">
        <f>(D18+D19)/(E18+E19)</f>
        <v>4.5454545454545459</v>
      </c>
    </row>
    <row r="19" spans="1:7">
      <c r="A19" t="s">
        <v>809</v>
      </c>
      <c r="B19">
        <v>56</v>
      </c>
      <c r="C19" s="3">
        <v>5</v>
      </c>
      <c r="D19">
        <v>100</v>
      </c>
      <c r="E19">
        <v>18</v>
      </c>
    </row>
    <row r="20" spans="1:7">
      <c r="A20" t="s">
        <v>797</v>
      </c>
      <c r="B20">
        <v>140</v>
      </c>
      <c r="C20" s="3">
        <v>5</v>
      </c>
      <c r="D20">
        <v>380</v>
      </c>
      <c r="E20">
        <v>35</v>
      </c>
      <c r="F20" s="3">
        <f>((B20*C20)+(B21*C21))/(C20+C21)</f>
        <v>150.5</v>
      </c>
      <c r="G20" s="3">
        <f>(D20+D21)/(E20+E21)</f>
        <v>10.526315789473685</v>
      </c>
    </row>
    <row r="21" spans="1:7">
      <c r="A21" t="s">
        <v>797</v>
      </c>
      <c r="B21">
        <v>161</v>
      </c>
      <c r="C21" s="3">
        <v>5</v>
      </c>
      <c r="D21">
        <v>420</v>
      </c>
      <c r="E21">
        <v>41</v>
      </c>
    </row>
    <row r="22" spans="1:7">
      <c r="A22" t="s">
        <v>804</v>
      </c>
      <c r="B22">
        <v>93</v>
      </c>
      <c r="C22" s="3">
        <v>5</v>
      </c>
      <c r="D22">
        <v>210</v>
      </c>
      <c r="E22">
        <v>26</v>
      </c>
      <c r="F22" s="3">
        <f>((B22*C22)+(B23*C23))/(C22+C23)</f>
        <v>82</v>
      </c>
      <c r="G22" s="3">
        <f>(D22+D23)/(E22+E23)</f>
        <v>6.6037735849056602</v>
      </c>
    </row>
    <row r="23" spans="1:7">
      <c r="A23" t="s">
        <v>804</v>
      </c>
      <c r="B23">
        <v>71</v>
      </c>
      <c r="C23" s="3">
        <v>5</v>
      </c>
      <c r="D23">
        <v>140</v>
      </c>
      <c r="E23">
        <v>27</v>
      </c>
    </row>
    <row r="24" spans="1:7">
      <c r="A24" t="s">
        <v>806</v>
      </c>
      <c r="B24">
        <v>293</v>
      </c>
      <c r="C24">
        <v>5</v>
      </c>
      <c r="D24">
        <v>860</v>
      </c>
      <c r="E24">
        <v>64</v>
      </c>
      <c r="F24" s="3">
        <f>((B24*C24)+(B25*C25))/(C24+C25)</f>
        <v>248</v>
      </c>
      <c r="G24" s="3">
        <f>(D24+D25)/(E24+E25)</f>
        <v>12.946428571428571</v>
      </c>
    </row>
    <row r="25" spans="1:7">
      <c r="A25" t="s">
        <v>806</v>
      </c>
      <c r="B25">
        <v>203</v>
      </c>
      <c r="C25">
        <v>5</v>
      </c>
      <c r="D25">
        <v>590</v>
      </c>
      <c r="E25">
        <v>48</v>
      </c>
    </row>
    <row r="26" spans="1:7">
      <c r="A26" t="s">
        <v>807</v>
      </c>
      <c r="B26">
        <v>119</v>
      </c>
      <c r="C26">
        <v>5</v>
      </c>
      <c r="D26">
        <v>270</v>
      </c>
      <c r="E26">
        <v>34</v>
      </c>
      <c r="F26" s="3">
        <f>((B26*C26)+(B27*C27))/(C26+C27)</f>
        <v>116</v>
      </c>
      <c r="G26" s="3">
        <f>(D26+D27)/(E26+E27)</f>
        <v>9.0322580645161299</v>
      </c>
    </row>
    <row r="27" spans="1:7">
      <c r="A27" t="s">
        <v>807</v>
      </c>
      <c r="B27">
        <v>113</v>
      </c>
      <c r="C27">
        <v>5</v>
      </c>
      <c r="D27">
        <v>290</v>
      </c>
      <c r="E27">
        <v>28</v>
      </c>
    </row>
    <row r="28" spans="1:7">
      <c r="A28" t="s">
        <v>791</v>
      </c>
      <c r="B28">
        <v>54</v>
      </c>
      <c r="C28">
        <v>5</v>
      </c>
      <c r="D28">
        <v>60</v>
      </c>
      <c r="E28">
        <v>22</v>
      </c>
      <c r="F28" s="3">
        <f>((B28*C28)+(B29*C29))/(C28+C29)</f>
        <v>63</v>
      </c>
      <c r="G28" s="3">
        <f>(D28+D29)/(E28+E29)</f>
        <v>4.1304347826086953</v>
      </c>
    </row>
    <row r="29" spans="1:7">
      <c r="A29" t="s">
        <v>791</v>
      </c>
      <c r="B29">
        <v>72</v>
      </c>
      <c r="C29">
        <v>5</v>
      </c>
      <c r="D29">
        <v>130</v>
      </c>
      <c r="E29">
        <v>24</v>
      </c>
    </row>
    <row r="30" spans="1:7">
      <c r="A30" t="s">
        <v>792</v>
      </c>
      <c r="B30">
        <v>73</v>
      </c>
      <c r="C30" s="3">
        <v>5</v>
      </c>
      <c r="D30">
        <v>140</v>
      </c>
      <c r="E30">
        <v>23</v>
      </c>
      <c r="F30" s="3">
        <f>((B30*C30)+(B31*C31))/(C30+C31)</f>
        <v>55</v>
      </c>
      <c r="G30" s="3">
        <f>(D30+D31)/(E30+E31)</f>
        <v>4.5</v>
      </c>
    </row>
    <row r="31" spans="1:7">
      <c r="A31" t="s">
        <v>792</v>
      </c>
      <c r="B31">
        <v>37</v>
      </c>
      <c r="C31" s="3">
        <v>5</v>
      </c>
      <c r="D31">
        <v>40</v>
      </c>
      <c r="E31">
        <v>17</v>
      </c>
    </row>
    <row r="32" spans="1:7">
      <c r="A32" t="s">
        <v>808</v>
      </c>
      <c r="B32">
        <v>56</v>
      </c>
      <c r="C32" s="3">
        <v>5</v>
      </c>
      <c r="D32">
        <v>100</v>
      </c>
      <c r="E32">
        <v>19</v>
      </c>
      <c r="F32" s="3">
        <f>((B32*C32)+(B33*C33))/(C32+C33)</f>
        <v>70</v>
      </c>
      <c r="G32" s="3">
        <f>(D32+D33)/(E32+E33)</f>
        <v>4.8979591836734695</v>
      </c>
    </row>
    <row r="33" spans="1:7">
      <c r="A33" t="s">
        <v>808</v>
      </c>
      <c r="B33">
        <v>84</v>
      </c>
      <c r="C33" s="3">
        <v>5</v>
      </c>
      <c r="D33">
        <v>140</v>
      </c>
      <c r="E33">
        <v>30</v>
      </c>
    </row>
    <row r="34" spans="1:7">
      <c r="A34" t="s">
        <v>800</v>
      </c>
      <c r="B34">
        <v>16</v>
      </c>
      <c r="C34" s="3">
        <v>5</v>
      </c>
      <c r="D34">
        <v>40</v>
      </c>
      <c r="E34">
        <v>4</v>
      </c>
      <c r="F34" s="3">
        <f>((B34*C34)+(B35*C35))/(C34+C35)</f>
        <v>21</v>
      </c>
      <c r="G34" s="3">
        <f>(D34+D35)/(E34+E35)</f>
        <v>6.1538461538461542</v>
      </c>
    </row>
    <row r="35" spans="1:7">
      <c r="A35" t="s">
        <v>800</v>
      </c>
      <c r="B35">
        <v>26</v>
      </c>
      <c r="C35" s="3">
        <v>5</v>
      </c>
      <c r="D35">
        <v>40</v>
      </c>
      <c r="E35">
        <v>9</v>
      </c>
    </row>
    <row r="36" spans="1:7">
      <c r="A36" t="s">
        <v>801</v>
      </c>
      <c r="B36">
        <v>128</v>
      </c>
      <c r="C36" s="3">
        <v>5</v>
      </c>
      <c r="D36">
        <v>330</v>
      </c>
      <c r="E36">
        <v>34</v>
      </c>
      <c r="F36" s="3">
        <f>((B36*C36)+(B37*C37))/(C36+C37)</f>
        <v>129.5</v>
      </c>
      <c r="G36" s="3">
        <f>(D36+D37)/(E36+E37)</f>
        <v>10.303030303030303</v>
      </c>
    </row>
    <row r="37" spans="1:7">
      <c r="A37" t="s">
        <v>801</v>
      </c>
      <c r="B37">
        <v>131</v>
      </c>
      <c r="C37" s="3">
        <v>5</v>
      </c>
      <c r="D37">
        <v>350</v>
      </c>
      <c r="E37">
        <v>32</v>
      </c>
    </row>
    <row r="38" spans="1:7">
      <c r="A38" t="s">
        <v>794</v>
      </c>
      <c r="B38">
        <v>51</v>
      </c>
      <c r="C38" s="3">
        <v>5</v>
      </c>
      <c r="D38">
        <v>100</v>
      </c>
      <c r="E38">
        <v>17</v>
      </c>
      <c r="F38" s="3">
        <f>((B38*C38)+(B39*C39))/(C38+C39)</f>
        <v>51.5</v>
      </c>
      <c r="G38" s="3">
        <f>(D38+D39)/(E38+E39)</f>
        <v>5.2777777777777777</v>
      </c>
    </row>
    <row r="39" spans="1:7">
      <c r="A39" t="s">
        <v>794</v>
      </c>
      <c r="B39">
        <v>52</v>
      </c>
      <c r="C39" s="3">
        <v>5</v>
      </c>
      <c r="D39">
        <v>90</v>
      </c>
      <c r="E39">
        <v>19</v>
      </c>
    </row>
    <row r="40" spans="1:7">
      <c r="A40" t="s">
        <v>799</v>
      </c>
      <c r="B40">
        <v>87</v>
      </c>
      <c r="C40" s="3">
        <v>5</v>
      </c>
      <c r="D40">
        <v>220</v>
      </c>
      <c r="E40">
        <v>24</v>
      </c>
      <c r="F40" s="3">
        <f>((B40*C40)+(B41*C41))/(C40+C41)</f>
        <v>99</v>
      </c>
      <c r="G40" s="3">
        <f>(D40+D41)/(E40+E41)</f>
        <v>8.4210526315789469</v>
      </c>
    </row>
    <row r="41" spans="1:7">
      <c r="A41" t="s">
        <v>799</v>
      </c>
      <c r="B41">
        <v>111</v>
      </c>
      <c r="C41" s="3">
        <v>5</v>
      </c>
      <c r="D41">
        <v>260</v>
      </c>
      <c r="E41">
        <v>33</v>
      </c>
    </row>
    <row r="42" spans="1:7">
      <c r="A42" t="s">
        <v>805</v>
      </c>
      <c r="B42">
        <v>15</v>
      </c>
      <c r="C42" s="3">
        <v>5</v>
      </c>
      <c r="D42">
        <v>20</v>
      </c>
      <c r="E42">
        <v>7</v>
      </c>
      <c r="F42" s="3">
        <f>((B42*C42)+(B43*C43))/(C42+C43)</f>
        <v>28</v>
      </c>
      <c r="G42" s="3">
        <f>(D42+D43)/(E42+E43)</f>
        <v>2.5</v>
      </c>
    </row>
    <row r="43" spans="1:7">
      <c r="A43" t="s">
        <v>805</v>
      </c>
      <c r="B43">
        <v>41</v>
      </c>
      <c r="C43" s="3">
        <v>5</v>
      </c>
      <c r="D43">
        <v>40</v>
      </c>
      <c r="E43">
        <v>17</v>
      </c>
    </row>
    <row r="44" spans="1:7">
      <c r="A44" t="s">
        <v>796</v>
      </c>
      <c r="B44">
        <v>241</v>
      </c>
      <c r="C44" s="3">
        <v>5</v>
      </c>
      <c r="D44">
        <v>720</v>
      </c>
      <c r="E44">
        <v>54</v>
      </c>
      <c r="F44" s="3">
        <f>((B44*C44)+(B45*C45))/(C44+C45)</f>
        <v>199</v>
      </c>
      <c r="G44" s="3">
        <f>(D44+D45)/(E44+E45)</f>
        <v>12.553191489361701</v>
      </c>
    </row>
    <row r="45" spans="1:7">
      <c r="A45" t="s">
        <v>796</v>
      </c>
      <c r="B45">
        <v>157</v>
      </c>
      <c r="C45" s="3">
        <v>5</v>
      </c>
      <c r="D45">
        <v>460</v>
      </c>
      <c r="E45">
        <v>40</v>
      </c>
    </row>
  </sheetData>
  <sortState ref="A2:E45">
    <sortCondition ref="A2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/>
  </sheetViews>
  <sheetFormatPr defaultRowHeight="15"/>
  <cols>
    <col min="1" max="1" width="18.140625" bestFit="1" customWidth="1"/>
    <col min="2" max="4" width="12" style="3" bestFit="1" customWidth="1"/>
    <col min="5" max="6" width="12" style="3" customWidth="1"/>
    <col min="8" max="8" width="9.140625" style="3"/>
    <col min="10" max="12" width="9.140625" style="3"/>
    <col min="13" max="13" width="12" style="3" bestFit="1" customWidth="1"/>
  </cols>
  <sheetData>
    <row r="1" spans="1:14">
      <c r="A1" s="4" t="s">
        <v>2</v>
      </c>
      <c r="B1" s="4" t="s">
        <v>517</v>
      </c>
      <c r="C1" s="4" t="s">
        <v>401</v>
      </c>
      <c r="D1" s="4" t="s">
        <v>539</v>
      </c>
      <c r="E1" s="4" t="s">
        <v>175</v>
      </c>
      <c r="F1" s="4" t="s">
        <v>579</v>
      </c>
      <c r="G1" s="4" t="s">
        <v>83</v>
      </c>
      <c r="H1" s="4" t="s">
        <v>355</v>
      </c>
      <c r="I1" s="4" t="s">
        <v>19</v>
      </c>
      <c r="J1" s="4" t="s">
        <v>116</v>
      </c>
      <c r="K1" s="4" t="s">
        <v>371</v>
      </c>
      <c r="L1" s="4" t="s">
        <v>304</v>
      </c>
      <c r="M1" s="4" t="s">
        <v>38</v>
      </c>
      <c r="N1" s="4" t="s">
        <v>157</v>
      </c>
    </row>
    <row r="2" spans="1:14">
      <c r="A2" s="5" t="s">
        <v>130</v>
      </c>
      <c r="B2" s="3">
        <f>COUNT('ACF Fall'!$E$2:$E$807)</f>
        <v>21</v>
      </c>
      <c r="C2" s="3">
        <f>COUNT(BDAT!$E$2:$E$807)</f>
        <v>35</v>
      </c>
      <c r="D2" s="3">
        <f>COUNT(DAFT!$E$2:$E$807)</f>
        <v>14</v>
      </c>
      <c r="E2" s="3">
        <f>COUNT(FKT!$E$2:$E$807)</f>
        <v>48</v>
      </c>
      <c r="F2" s="3">
        <f>COUNT(HFT!$E$2:$E$807)</f>
        <v>97</v>
      </c>
      <c r="G2">
        <f>COUNT('HT22'!$E$2:$E$807)</f>
        <v>77</v>
      </c>
      <c r="H2" s="3">
        <f>COUNT(IS103A!$E$2:$E$807)</f>
        <v>14</v>
      </c>
      <c r="I2" s="3">
        <f>COUNT('IS107'!$E$2:$E$807)</f>
        <v>200</v>
      </c>
      <c r="J2" s="3">
        <f>COUNT(IS108A!$E$2:$E$807)</f>
        <v>102</v>
      </c>
      <c r="K2" s="3">
        <f>COUNT('IS109'!$E$2:$E$807)</f>
        <v>292</v>
      </c>
      <c r="L2" s="3">
        <f>COUNT(IS110A!$E$2:$E$807)</f>
        <v>104</v>
      </c>
      <c r="M2" s="3">
        <f>COUNT('MN Novice'!$E$2:$E$807)</f>
        <v>24</v>
      </c>
      <c r="N2" s="3">
        <f>COUNT(OLEFIN!$E$2:$E$807)</f>
        <v>45</v>
      </c>
    </row>
    <row r="3" spans="1:14">
      <c r="A3" s="3" t="s">
        <v>131</v>
      </c>
      <c r="B3" s="3">
        <f>AVERAGE('ACF Fall'!$E$2:$E$807)</f>
        <v>16.938460798460802</v>
      </c>
      <c r="C3" s="3">
        <f>AVERAGE(BDAT!$E$2:$E$807)</f>
        <v>13.250571428571426</v>
      </c>
      <c r="D3" s="3">
        <f>AVERAGE(DAFT!$E$2:$E$807)</f>
        <v>12.141428571428573</v>
      </c>
      <c r="E3" s="3">
        <f>AVERAGE(FKT!$E$2:$E$807)</f>
        <v>14.780833333333332</v>
      </c>
      <c r="F3" s="3">
        <f>AVERAGE(HFT!$E$2:$E$807)</f>
        <v>12.205873689619677</v>
      </c>
      <c r="G3" s="3">
        <f>AVERAGE('HT22'!$E$2:$E$807)</f>
        <v>16.081988173303209</v>
      </c>
      <c r="H3" s="3">
        <f>AVERAGE(IS103A!$E$2:$E$807)</f>
        <v>16.26071428571429</v>
      </c>
      <c r="I3" s="3">
        <f>AVERAGE('IS107'!$E$2:$E$807)</f>
        <v>12.540241466498106</v>
      </c>
      <c r="J3" s="3">
        <f>AVERAGE(IS108A!$E$2:$E$807)</f>
        <v>15.841960784313727</v>
      </c>
      <c r="K3" s="3">
        <f>AVERAGE('IS109'!$E$2:$E$807)</f>
        <v>10.7379794520548</v>
      </c>
      <c r="L3" s="3">
        <f>AVERAGE(IS110A!$E$2:$E$807)</f>
        <v>14.101442307692302</v>
      </c>
      <c r="M3" s="3">
        <f>AVERAGE('MN Novice'!$E$2:$E$807)</f>
        <v>13.3125</v>
      </c>
      <c r="N3" s="3">
        <f>AVERAGE(OLEFIN!$E$2:$E$807)</f>
        <v>17.651362864588545</v>
      </c>
    </row>
    <row r="4" spans="1:14">
      <c r="A4" s="3" t="s">
        <v>132</v>
      </c>
      <c r="B4" s="3">
        <f>MEDIAN('ACF Fall'!$E$2:$E$807)</f>
        <v>16.850000000000001</v>
      </c>
      <c r="C4" s="3">
        <f>MEDIAN(BDAT!$E$2:$E$807)</f>
        <v>11.77</v>
      </c>
      <c r="D4" s="3">
        <f>MEDIAN(DAFT!$E$2:$E$807)</f>
        <v>12.29</v>
      </c>
      <c r="E4" s="3">
        <f>MEDIAN(FKT!$E$2:$E$807)</f>
        <v>14.675000000000001</v>
      </c>
      <c r="F4" s="3">
        <f>MEDIAN(HFT!$E$2:$E$807)</f>
        <v>10.36</v>
      </c>
      <c r="G4" s="3">
        <f>MEDIAN('HT22'!$E$2:$E$807)</f>
        <v>15.42</v>
      </c>
      <c r="H4" s="3">
        <f>MEDIAN(IS103A!$E$2:$E$807)</f>
        <v>16.41</v>
      </c>
      <c r="I4" s="3">
        <f>MEDIAN('IS107'!$E$2:$E$807)</f>
        <v>11.93</v>
      </c>
      <c r="J4" s="3">
        <f>MEDIAN(IS108A!$E$2:$E$807)</f>
        <v>15.620000000000001</v>
      </c>
      <c r="K4" s="3">
        <f>MEDIAN('IS109'!$E$2:$E$807)</f>
        <v>9.69</v>
      </c>
      <c r="L4" s="3">
        <f>MEDIAN(IS110A!$E$2:$E$807)</f>
        <v>13.58</v>
      </c>
      <c r="M4" s="3">
        <f>MEDIAN('MN Novice'!$E$2:$E$807)</f>
        <v>13.844999999999999</v>
      </c>
      <c r="N4" s="3">
        <f>MEDIAN(OLEFIN!$E$2:$E$807)</f>
        <v>17.77</v>
      </c>
    </row>
    <row r="5" spans="1:14">
      <c r="A5" s="3" t="s">
        <v>133</v>
      </c>
      <c r="B5" s="3">
        <f>QUARTILE('ACF Fall'!$E$2:$E$807,3)</f>
        <v>22.95</v>
      </c>
      <c r="C5" s="3">
        <f>QUARTILE(BDAT!$E$2:$E$807,3)</f>
        <v>18.175000000000001</v>
      </c>
      <c r="D5" s="3">
        <f>QUARTILE(DAFT!$E$2:$E$807,3)</f>
        <v>16.395</v>
      </c>
      <c r="E5" s="3">
        <f>QUARTILE(FKT!$E$2:$E$807,3)</f>
        <v>18.177500000000002</v>
      </c>
      <c r="F5" s="3">
        <f>QUARTILE(HFT!$E$2:$E$807,3)</f>
        <v>17.058823529411764</v>
      </c>
      <c r="G5" s="3">
        <f>QUARTILE('HT22'!$E$2:$E$807,3)</f>
        <v>20.9</v>
      </c>
      <c r="H5" s="3">
        <f>QUARTILE(IS103A!$E$2:$E$807,3)</f>
        <v>18.074999999999999</v>
      </c>
      <c r="I5" s="3">
        <f>QUARTILE('IS107'!$E$2:$E$807,3)</f>
        <v>16.164999999999999</v>
      </c>
      <c r="J5" s="3">
        <f>QUARTILE(IS108A!$E$2:$E$807,3)</f>
        <v>19.147500000000001</v>
      </c>
      <c r="K5" s="3">
        <f>QUARTILE('IS109'!$E$2:$E$807,3)</f>
        <v>13.717499999999999</v>
      </c>
      <c r="L5" s="3">
        <f>QUARTILE(IS110A!$E$2:$E$807,3)</f>
        <v>17.010000000000002</v>
      </c>
      <c r="M5" s="3">
        <f>QUARTILE('MN Novice'!$E$2:$E$807,3)</f>
        <v>15.4375</v>
      </c>
      <c r="N5" s="3">
        <f>QUARTILE(OLEFIN!$E$2:$E$807,3)</f>
        <v>23.2</v>
      </c>
    </row>
    <row r="6" spans="1:14">
      <c r="A6" s="3" t="s">
        <v>134</v>
      </c>
      <c r="B6" s="3">
        <f>QUARTILE('ACF Fall'!$E$2:$E$807,1)</f>
        <v>13.51</v>
      </c>
      <c r="C6" s="3">
        <f>QUARTILE(BDAT!$E$2:$E$807,1)</f>
        <v>8.4600000000000009</v>
      </c>
      <c r="D6" s="3">
        <f>QUARTILE(DAFT!$E$2:$E$807,1)</f>
        <v>8.2650000000000006</v>
      </c>
      <c r="E6" s="3">
        <f>QUARTILE(FKT!$E$2:$E$807,1)</f>
        <v>10.327500000000001</v>
      </c>
      <c r="F6" s="3">
        <f>QUARTILE(HFT!$E$2:$E$807,1)</f>
        <v>6.290322580645161</v>
      </c>
      <c r="G6" s="3">
        <f>QUARTILE('HT22'!$E$2:$E$807,1)</f>
        <v>12.69</v>
      </c>
      <c r="H6" s="3">
        <f>QUARTILE(IS103A!$E$2:$E$807,1)</f>
        <v>12.7225</v>
      </c>
      <c r="I6" s="3">
        <f>QUARTILE('IS107'!$E$2:$E$807,1)</f>
        <v>8.7825000000000006</v>
      </c>
      <c r="J6" s="3">
        <f>QUARTILE(IS108A!$E$2:$E$807,1)</f>
        <v>12.935</v>
      </c>
      <c r="K6" s="3">
        <f>QUARTILE('IS109'!$E$2:$E$807,1)</f>
        <v>7.1924999999999999</v>
      </c>
      <c r="L6" s="3">
        <f>QUARTILE(IS110A!$E$2:$E$807,1)</f>
        <v>11.262499999999999</v>
      </c>
      <c r="M6" s="3">
        <f>QUARTILE('MN Novice'!$E$2:$E$807,1)</f>
        <v>11.25</v>
      </c>
      <c r="N6" s="3">
        <f>QUARTILE(OLEFIN!$E$2:$E$807,1)</f>
        <v>13.64</v>
      </c>
    </row>
    <row r="7" spans="1:14">
      <c r="A7" s="3" t="s">
        <v>135</v>
      </c>
      <c r="B7" s="3">
        <f>STDEVP('ACF Fall'!$E$2:$E$807)</f>
        <v>5.3207350259528408</v>
      </c>
      <c r="C7" s="3">
        <f>STDEVP(BDAT!$E$2:$E$807)</f>
        <v>5.676879899007476</v>
      </c>
      <c r="D7" s="3">
        <f>STDEVP(DAFT!$E$2:$E$807)</f>
        <v>5.5685312979569819</v>
      </c>
      <c r="E7" s="3">
        <f>STDEVP(FKT!$E$2:$E$807)</f>
        <v>6.2956277266228424</v>
      </c>
      <c r="F7" s="3">
        <f>STDEVP(HFT!$E$2:$E$807)</f>
        <v>6.6201117706223025</v>
      </c>
      <c r="G7" s="3">
        <f>STDEVP('HT22'!$E$2:$E$807)</f>
        <v>5.1176015396348644</v>
      </c>
      <c r="H7" s="3">
        <f>STDEVP(IS103A!$E$2:$E$807)</f>
        <v>4.6762950296235104</v>
      </c>
      <c r="I7" s="3">
        <f>STDEVP('IS107'!$E$2:$E$807)</f>
        <v>4.9008909654517545</v>
      </c>
      <c r="J7" s="3">
        <f>STDEVP(IS108A!$E$2:$E$807)</f>
        <v>4.2431571299958426</v>
      </c>
      <c r="K7" s="3">
        <f>STDEVP('IS109'!$E$2:$E$807)</f>
        <v>4.8228552291377635</v>
      </c>
      <c r="L7" s="3">
        <f>STDEVP(IS110A!$E$2:$E$807)</f>
        <v>4.1770638423210134</v>
      </c>
      <c r="M7" s="3">
        <f>STDEVP('MN Novice'!$E$2:$E$807)</f>
        <v>3.2322956883098888</v>
      </c>
      <c r="N7" s="3">
        <f>STDEVP(OLEFIN!$E$2:$E$807)</f>
        <v>5.7736934500601205</v>
      </c>
    </row>
    <row r="8" spans="1:14">
      <c r="A8" s="3" t="s">
        <v>136</v>
      </c>
      <c r="B8" s="3">
        <f>MAX('ACF Fall'!$E$2:$E$807)</f>
        <v>24.08</v>
      </c>
      <c r="C8" s="3">
        <f>MAX(BDAT!$E$2:$E$807)</f>
        <v>24.37</v>
      </c>
      <c r="D8" s="3">
        <f>MAX(DAFT!$E$2:$E$807)</f>
        <v>22.45</v>
      </c>
      <c r="E8" s="3">
        <f>MAX(FKT!$E$2:$E$807)</f>
        <v>26.91</v>
      </c>
      <c r="F8" s="3">
        <f>MAX(HFT!$E$2:$E$807)</f>
        <v>26.77</v>
      </c>
      <c r="G8" s="3">
        <f>MAX('HT22'!$E$2:$E$807)</f>
        <v>26.13</v>
      </c>
      <c r="H8" s="3">
        <f>MAX(IS103A!$E$2:$E$807)</f>
        <v>25.58</v>
      </c>
      <c r="I8" s="3">
        <f>MAX('IS107'!$E$2:$E$807)</f>
        <v>23.46</v>
      </c>
      <c r="J8" s="3">
        <f>MAX(IS108A!$E$2:$E$807)</f>
        <v>25.09</v>
      </c>
      <c r="K8" s="3">
        <f>MAX('IS109'!$E$2:$E$807)</f>
        <v>24.85</v>
      </c>
      <c r="L8" s="3">
        <f>MAX(IS110A!$E$2:$E$807)</f>
        <v>22.62</v>
      </c>
      <c r="M8" s="3">
        <f>MAX('MN Novice'!$E$2:$E$807)</f>
        <v>20.27</v>
      </c>
      <c r="N8" s="3">
        <f>MAX(OLEFIN!$E$2:$E$807)</f>
        <v>26.76</v>
      </c>
    </row>
    <row r="9" spans="1:14">
      <c r="A9" s="3" t="s">
        <v>137</v>
      </c>
      <c r="B9" s="3">
        <f>MIN('ACF Fall'!$E$2:$E$807)</f>
        <v>5.21</v>
      </c>
      <c r="C9" s="3">
        <f>MIN(BDAT!$E$2:$E$807)</f>
        <v>5.31</v>
      </c>
      <c r="D9" s="3">
        <f>MIN(DAFT!$E$2:$E$807)</f>
        <v>0.83</v>
      </c>
      <c r="E9" s="3">
        <f>MIN(FKT!$E$2:$E$807)</f>
        <v>2.5</v>
      </c>
      <c r="F9" s="3">
        <f>MIN(HFT!$E$2:$E$807)</f>
        <v>1.58</v>
      </c>
      <c r="G9" s="3">
        <f>MIN('HT22'!$E$2:$E$807)</f>
        <v>4.5199999999999996</v>
      </c>
      <c r="H9" s="3">
        <f>MIN(IS103A!$E$2:$E$807)</f>
        <v>8.18</v>
      </c>
      <c r="I9" s="3">
        <f>MIN('IS107'!$E$2:$E$807)</f>
        <v>1.7999999999999998</v>
      </c>
      <c r="J9" s="3">
        <f>MIN(IS108A!$E$2:$E$807)</f>
        <v>5.22</v>
      </c>
      <c r="K9" s="3">
        <f>MIN('IS109'!$E$2:$E$807)</f>
        <v>1.3</v>
      </c>
      <c r="L9" s="3">
        <f>MIN(IS110A!$E$2:$E$807)</f>
        <v>5.68</v>
      </c>
      <c r="M9" s="3">
        <f>MIN('MN Novice'!$E$2:$E$807)</f>
        <v>6.32</v>
      </c>
      <c r="N9" s="3">
        <f>MIN(OLEFIN!$E$2:$E$807)</f>
        <v>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/>
  </sheetViews>
  <sheetFormatPr defaultRowHeight="15"/>
  <cols>
    <col min="1" max="1" width="29.28515625" bestFit="1" customWidth="1"/>
    <col min="2" max="2" width="18.5703125" bestFit="1" customWidth="1"/>
    <col min="3" max="3" width="8" bestFit="1" customWidth="1"/>
    <col min="4" max="5" width="12" bestFit="1" customWidth="1"/>
    <col min="6" max="6" width="5.5703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87</v>
      </c>
      <c r="B2" s="3" t="s">
        <v>528</v>
      </c>
      <c r="C2" s="5" t="s">
        <v>517</v>
      </c>
      <c r="D2" s="3">
        <v>382.9</v>
      </c>
      <c r="E2" s="3">
        <v>22.95</v>
      </c>
      <c r="F2" s="3" t="s">
        <v>64</v>
      </c>
    </row>
    <row r="3" spans="1:6">
      <c r="A3" s="3" t="s">
        <v>164</v>
      </c>
      <c r="B3" s="3" t="s">
        <v>528</v>
      </c>
      <c r="C3" s="5" t="s">
        <v>517</v>
      </c>
      <c r="D3" s="3">
        <v>348.3</v>
      </c>
      <c r="E3" s="3">
        <v>23</v>
      </c>
      <c r="F3" s="3" t="s">
        <v>64</v>
      </c>
    </row>
    <row r="4" spans="1:6">
      <c r="A4" s="3" t="s">
        <v>518</v>
      </c>
      <c r="B4" s="3" t="s">
        <v>528</v>
      </c>
      <c r="C4" s="5" t="s">
        <v>517</v>
      </c>
      <c r="D4" s="3">
        <v>330.3</v>
      </c>
      <c r="E4" s="3">
        <v>23.57</v>
      </c>
      <c r="F4" s="3" t="s">
        <v>64</v>
      </c>
    </row>
    <row r="5" spans="1:6">
      <c r="A5" s="3" t="s">
        <v>519</v>
      </c>
      <c r="B5" s="3" t="s">
        <v>528</v>
      </c>
      <c r="C5" s="5" t="s">
        <v>517</v>
      </c>
      <c r="D5" s="3">
        <v>282.3</v>
      </c>
      <c r="E5" s="3">
        <v>19.68</v>
      </c>
      <c r="F5" s="3" t="s">
        <v>64</v>
      </c>
    </row>
    <row r="6" spans="1:6">
      <c r="A6" s="3" t="s">
        <v>238</v>
      </c>
      <c r="B6" s="3" t="s">
        <v>522</v>
      </c>
      <c r="C6" s="5" t="s">
        <v>517</v>
      </c>
      <c r="D6" s="3">
        <v>399.6</v>
      </c>
      <c r="E6" s="3">
        <v>23.31</v>
      </c>
      <c r="F6" s="3" t="s">
        <v>64</v>
      </c>
    </row>
    <row r="7" spans="1:6">
      <c r="A7" s="3" t="s">
        <v>520</v>
      </c>
      <c r="B7" s="3" t="s">
        <v>522</v>
      </c>
      <c r="C7" s="5" t="s">
        <v>517</v>
      </c>
      <c r="D7" s="3">
        <v>285</v>
      </c>
      <c r="E7" s="3">
        <v>18.920000000000002</v>
      </c>
      <c r="F7" s="3" t="s">
        <v>64</v>
      </c>
    </row>
    <row r="8" spans="1:6">
      <c r="A8" s="3" t="s">
        <v>521</v>
      </c>
      <c r="B8" s="3" t="s">
        <v>523</v>
      </c>
      <c r="C8" s="5" t="s">
        <v>517</v>
      </c>
      <c r="D8" s="3">
        <v>144</v>
      </c>
      <c r="E8" s="3">
        <v>13.23</v>
      </c>
      <c r="F8" s="3" t="s">
        <v>64</v>
      </c>
    </row>
    <row r="9" spans="1:6">
      <c r="A9" s="3" t="s">
        <v>140</v>
      </c>
      <c r="B9" s="3" t="s">
        <v>524</v>
      </c>
      <c r="C9" s="5" t="s">
        <v>517</v>
      </c>
      <c r="D9" s="3">
        <v>425.8</v>
      </c>
      <c r="E9" s="3">
        <v>24.08</v>
      </c>
      <c r="F9" s="3" t="s">
        <v>64</v>
      </c>
    </row>
    <row r="10" spans="1:6">
      <c r="A10" s="3" t="s">
        <v>525</v>
      </c>
      <c r="B10" s="3" t="s">
        <v>524</v>
      </c>
      <c r="C10" s="5" t="s">
        <v>517</v>
      </c>
      <c r="D10" s="3">
        <v>299.5</v>
      </c>
      <c r="E10" s="3">
        <v>18.059999999999999</v>
      </c>
      <c r="F10" s="3" t="s">
        <v>64</v>
      </c>
    </row>
    <row r="11" spans="1:6">
      <c r="A11" s="3" t="s">
        <v>149</v>
      </c>
      <c r="B11" s="3" t="s">
        <v>524</v>
      </c>
      <c r="C11" s="5" t="s">
        <v>517</v>
      </c>
      <c r="D11" s="3">
        <v>271</v>
      </c>
      <c r="E11" s="3">
        <v>17.7</v>
      </c>
      <c r="F11" s="3" t="s">
        <v>64</v>
      </c>
    </row>
    <row r="12" spans="1:6">
      <c r="A12" s="3" t="s">
        <v>526</v>
      </c>
      <c r="B12" s="3" t="s">
        <v>524</v>
      </c>
      <c r="C12" s="5" t="s">
        <v>517</v>
      </c>
      <c r="D12" s="3">
        <v>169.4</v>
      </c>
      <c r="E12" s="3">
        <v>13.51</v>
      </c>
      <c r="F12" s="3" t="s">
        <v>64</v>
      </c>
    </row>
    <row r="13" spans="1:6">
      <c r="A13" s="3" t="s">
        <v>155</v>
      </c>
      <c r="B13" s="3" t="s">
        <v>524</v>
      </c>
      <c r="C13" s="5" t="s">
        <v>517</v>
      </c>
      <c r="D13" s="3">
        <v>220.5</v>
      </c>
      <c r="E13" s="3">
        <v>14.18</v>
      </c>
      <c r="F13" s="3" t="s">
        <v>64</v>
      </c>
    </row>
    <row r="14" spans="1:6">
      <c r="A14" s="3" t="s">
        <v>146</v>
      </c>
      <c r="B14" s="3" t="s">
        <v>524</v>
      </c>
      <c r="C14" s="5" t="s">
        <v>517</v>
      </c>
      <c r="D14" s="3">
        <v>120.6</v>
      </c>
      <c r="E14" s="3">
        <v>11.35</v>
      </c>
      <c r="F14" s="3" t="s">
        <v>64</v>
      </c>
    </row>
    <row r="15" spans="1:6">
      <c r="A15" s="3" t="s">
        <v>527</v>
      </c>
      <c r="B15" s="3" t="s">
        <v>524</v>
      </c>
      <c r="C15" s="5" t="s">
        <v>517</v>
      </c>
      <c r="D15" s="3">
        <v>62.5</v>
      </c>
      <c r="E15" s="3">
        <v>8.06</v>
      </c>
      <c r="F15" s="3" t="s">
        <v>64</v>
      </c>
    </row>
    <row r="16" spans="1:6">
      <c r="A16" s="3" t="s">
        <v>144</v>
      </c>
      <c r="B16" s="3" t="s">
        <v>524</v>
      </c>
      <c r="C16" s="5" t="s">
        <v>517</v>
      </c>
      <c r="D16" s="3">
        <v>37.200000000000003</v>
      </c>
      <c r="E16" s="3">
        <v>5.21</v>
      </c>
      <c r="F16" s="3" t="s">
        <v>64</v>
      </c>
    </row>
    <row r="17" spans="1:6">
      <c r="A17" s="3" t="s">
        <v>529</v>
      </c>
      <c r="B17" s="3" t="s">
        <v>530</v>
      </c>
      <c r="C17" s="5" t="s">
        <v>517</v>
      </c>
      <c r="D17" s="3">
        <v>233</v>
      </c>
      <c r="E17" s="3">
        <v>16.850000000000001</v>
      </c>
      <c r="F17" s="3" t="s">
        <v>64</v>
      </c>
    </row>
    <row r="18" spans="1:6">
      <c r="A18" s="3" t="s">
        <v>531</v>
      </c>
      <c r="B18" s="3" t="s">
        <v>530</v>
      </c>
      <c r="C18" s="5" t="s">
        <v>517</v>
      </c>
      <c r="D18" s="3">
        <v>224.5</v>
      </c>
      <c r="E18" s="3">
        <v>16.78</v>
      </c>
      <c r="F18" s="3" t="s">
        <v>64</v>
      </c>
    </row>
    <row r="19" spans="1:6">
      <c r="A19" s="3" t="s">
        <v>532</v>
      </c>
      <c r="B19" s="3" t="s">
        <v>530</v>
      </c>
      <c r="C19" s="5" t="s">
        <v>517</v>
      </c>
      <c r="D19" s="3">
        <v>73</v>
      </c>
      <c r="E19" s="3">
        <v>10.49</v>
      </c>
      <c r="F19" s="3" t="s">
        <v>64</v>
      </c>
    </row>
    <row r="20" spans="1:6">
      <c r="A20" s="3" t="s">
        <v>240</v>
      </c>
      <c r="B20" s="3" t="s">
        <v>522</v>
      </c>
      <c r="C20" s="5" t="s">
        <v>517</v>
      </c>
      <c r="D20" s="3">
        <v>368.3</v>
      </c>
      <c r="E20" s="3">
        <v>23.58</v>
      </c>
      <c r="F20" s="3" t="s">
        <v>64</v>
      </c>
    </row>
    <row r="21" spans="1:6">
      <c r="A21" s="3" t="s">
        <v>249</v>
      </c>
      <c r="B21" s="3" t="s">
        <v>522</v>
      </c>
      <c r="C21" s="5" t="s">
        <v>517</v>
      </c>
      <c r="D21" s="3">
        <v>185</v>
      </c>
      <c r="E21" s="3">
        <v>14.43</v>
      </c>
      <c r="F21" s="3" t="s">
        <v>64</v>
      </c>
    </row>
    <row r="22" spans="1:6">
      <c r="A22" s="3" t="s">
        <v>771</v>
      </c>
      <c r="B22" s="3" t="s">
        <v>787</v>
      </c>
      <c r="C22" s="3" t="s">
        <v>517</v>
      </c>
      <c r="D22" s="3">
        <f>((172.5*4)+(267.9*7))/11</f>
        <v>233.20909090909089</v>
      </c>
      <c r="E22" s="3">
        <f>(1210+450)/(27+72)</f>
        <v>16.767676767676768</v>
      </c>
      <c r="F22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opLeftCell="A10" workbookViewId="0">
      <selection activeCell="A36" sqref="A36"/>
    </sheetView>
  </sheetViews>
  <sheetFormatPr defaultRowHeight="15"/>
  <cols>
    <col min="1" max="1" width="24.140625" bestFit="1" customWidth="1"/>
    <col min="2" max="2" width="22.85546875" bestFit="1" customWidth="1"/>
    <col min="3" max="3" width="5.7109375" bestFit="1" customWidth="1"/>
    <col min="4" max="5" width="6" bestFit="1" customWidth="1"/>
    <col min="6" max="6" width="1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403</v>
      </c>
      <c r="B2" s="5" t="s">
        <v>402</v>
      </c>
      <c r="C2" s="5" t="s">
        <v>401</v>
      </c>
      <c r="D2" s="5">
        <v>552.20000000000005</v>
      </c>
      <c r="E2" s="5">
        <v>24.37</v>
      </c>
      <c r="F2" s="5">
        <f>98/9</f>
        <v>10.888888888888889</v>
      </c>
    </row>
    <row r="3" spans="1:6">
      <c r="A3" s="5" t="s">
        <v>404</v>
      </c>
      <c r="B3" s="5" t="s">
        <v>402</v>
      </c>
      <c r="C3" s="5" t="s">
        <v>401</v>
      </c>
      <c r="D3" s="5">
        <v>388.9</v>
      </c>
      <c r="E3" s="5">
        <v>18.25</v>
      </c>
      <c r="F3" s="5">
        <f>39/9</f>
        <v>4.333333333333333</v>
      </c>
    </row>
    <row r="4" spans="1:6">
      <c r="A4" s="5" t="s">
        <v>405</v>
      </c>
      <c r="B4" s="5" t="s">
        <v>402</v>
      </c>
      <c r="C4" s="5" t="s">
        <v>401</v>
      </c>
      <c r="D4" s="5">
        <v>261.10000000000002</v>
      </c>
      <c r="E4" s="5">
        <v>13.78</v>
      </c>
      <c r="F4" s="5">
        <f>19/9</f>
        <v>2.1111111111111112</v>
      </c>
    </row>
    <row r="5" spans="1:6">
      <c r="A5" s="5" t="s">
        <v>162</v>
      </c>
      <c r="B5" s="5" t="s">
        <v>402</v>
      </c>
      <c r="C5" s="5" t="s">
        <v>401</v>
      </c>
      <c r="D5" s="5">
        <v>226.1</v>
      </c>
      <c r="E5" s="5">
        <v>14.46</v>
      </c>
      <c r="F5" s="5">
        <f>13/9</f>
        <v>1.4444444444444444</v>
      </c>
    </row>
    <row r="6" spans="1:6">
      <c r="A6" s="5" t="s">
        <v>406</v>
      </c>
      <c r="B6" s="5" t="s">
        <v>402</v>
      </c>
      <c r="C6" s="5" t="s">
        <v>401</v>
      </c>
      <c r="D6" s="5">
        <v>220</v>
      </c>
      <c r="E6" s="5">
        <v>13.24</v>
      </c>
      <c r="F6" s="5">
        <f>15/9</f>
        <v>1.6666666666666667</v>
      </c>
    </row>
    <row r="7" spans="1:6">
      <c r="A7" s="5" t="s">
        <v>407</v>
      </c>
      <c r="B7" s="5" t="s">
        <v>402</v>
      </c>
      <c r="C7" s="5" t="s">
        <v>401</v>
      </c>
      <c r="D7" s="5">
        <v>151.69999999999999</v>
      </c>
      <c r="E7" s="5">
        <v>11.77</v>
      </c>
      <c r="F7" s="5">
        <f>8/9</f>
        <v>0.88888888888888884</v>
      </c>
    </row>
    <row r="8" spans="1:6">
      <c r="A8" s="5" t="s">
        <v>167</v>
      </c>
      <c r="B8" s="5" t="s">
        <v>402</v>
      </c>
      <c r="C8" s="5" t="s">
        <v>401</v>
      </c>
      <c r="D8" s="5">
        <v>120</v>
      </c>
      <c r="E8" s="5">
        <v>10.66</v>
      </c>
      <c r="F8" s="5">
        <f>4/9</f>
        <v>0.44444444444444442</v>
      </c>
    </row>
    <row r="9" spans="1:6">
      <c r="A9" s="5" t="s">
        <v>408</v>
      </c>
      <c r="B9" s="5" t="s">
        <v>402</v>
      </c>
      <c r="C9" s="5" t="s">
        <v>401</v>
      </c>
      <c r="D9" s="5">
        <v>65</v>
      </c>
      <c r="E9" s="5">
        <v>7.94</v>
      </c>
      <c r="F9" s="5">
        <f>1/9</f>
        <v>0.1111111111111111</v>
      </c>
    </row>
    <row r="10" spans="1:6">
      <c r="A10" s="5" t="s">
        <v>409</v>
      </c>
      <c r="B10" s="5" t="s">
        <v>402</v>
      </c>
      <c r="C10" s="5" t="s">
        <v>401</v>
      </c>
      <c r="D10" s="5">
        <v>68.3</v>
      </c>
      <c r="E10" s="5">
        <v>6.89</v>
      </c>
      <c r="F10" s="5">
        <f>5/9</f>
        <v>0.55555555555555558</v>
      </c>
    </row>
    <row r="11" spans="1:6">
      <c r="A11" s="5" t="s">
        <v>168</v>
      </c>
      <c r="B11" s="5" t="s">
        <v>402</v>
      </c>
      <c r="C11" s="5" t="s">
        <v>401</v>
      </c>
      <c r="D11" s="5">
        <v>48.3</v>
      </c>
      <c r="E11" s="5">
        <v>5.31</v>
      </c>
      <c r="F11" s="5">
        <v>0</v>
      </c>
    </row>
    <row r="12" spans="1:6">
      <c r="A12" s="5" t="s">
        <v>410</v>
      </c>
      <c r="B12" s="5" t="s">
        <v>402</v>
      </c>
      <c r="C12" s="5" t="s">
        <v>401</v>
      </c>
      <c r="D12" s="5">
        <v>565</v>
      </c>
      <c r="E12" s="5">
        <v>23.79</v>
      </c>
      <c r="F12" s="5">
        <f>87/9</f>
        <v>9.6666666666666661</v>
      </c>
    </row>
    <row r="13" spans="1:6">
      <c r="A13" s="5" t="s">
        <v>411</v>
      </c>
      <c r="B13" s="5" t="s">
        <v>402</v>
      </c>
      <c r="C13" s="5" t="s">
        <v>401</v>
      </c>
      <c r="D13" s="5">
        <v>415</v>
      </c>
      <c r="E13" s="5">
        <v>21.39</v>
      </c>
      <c r="F13" s="5">
        <f>43/9</f>
        <v>4.7777777777777777</v>
      </c>
    </row>
    <row r="14" spans="1:6">
      <c r="A14" s="5" t="s">
        <v>412</v>
      </c>
      <c r="B14" s="5" t="s">
        <v>402</v>
      </c>
      <c r="C14" s="5" t="s">
        <v>401</v>
      </c>
      <c r="D14" s="5">
        <v>361.7</v>
      </c>
      <c r="E14" s="5">
        <v>20.76</v>
      </c>
      <c r="F14" s="5">
        <f>31/9</f>
        <v>3.4444444444444446</v>
      </c>
    </row>
    <row r="15" spans="1:6">
      <c r="A15" s="5" t="s">
        <v>413</v>
      </c>
      <c r="B15" s="5" t="s">
        <v>402</v>
      </c>
      <c r="C15" s="5" t="s">
        <v>401</v>
      </c>
      <c r="D15" s="5">
        <v>357.8</v>
      </c>
      <c r="E15" s="5">
        <v>20.78</v>
      </c>
      <c r="F15" s="5">
        <f>45/9</f>
        <v>5</v>
      </c>
    </row>
    <row r="16" spans="1:6">
      <c r="A16" s="5" t="s">
        <v>158</v>
      </c>
      <c r="B16" s="5" t="s">
        <v>402</v>
      </c>
      <c r="C16" s="5" t="s">
        <v>401</v>
      </c>
      <c r="D16" s="5">
        <v>331.7</v>
      </c>
      <c r="E16" s="5">
        <v>17.260000000000002</v>
      </c>
      <c r="F16" s="5">
        <f>37/9</f>
        <v>4.1111111111111107</v>
      </c>
    </row>
    <row r="17" spans="1:6">
      <c r="A17" s="5" t="s">
        <v>414</v>
      </c>
      <c r="B17" s="5" t="s">
        <v>402</v>
      </c>
      <c r="C17" s="5" t="s">
        <v>401</v>
      </c>
      <c r="D17" s="5">
        <v>167.2</v>
      </c>
      <c r="E17" s="5">
        <v>13.03</v>
      </c>
      <c r="F17" s="5">
        <f>7/9</f>
        <v>0.77777777777777779</v>
      </c>
    </row>
    <row r="18" spans="1:6">
      <c r="A18" s="5" t="s">
        <v>415</v>
      </c>
      <c r="B18" s="5" t="s">
        <v>402</v>
      </c>
      <c r="C18" s="5" t="s">
        <v>401</v>
      </c>
      <c r="D18" s="5">
        <v>145</v>
      </c>
      <c r="E18" s="5">
        <v>8.6999999999999993</v>
      </c>
      <c r="F18" s="5">
        <f>8/9</f>
        <v>0.88888888888888884</v>
      </c>
    </row>
    <row r="19" spans="1:6">
      <c r="A19" s="5" t="s">
        <v>416</v>
      </c>
      <c r="B19" s="5" t="s">
        <v>402</v>
      </c>
      <c r="C19" s="5" t="s">
        <v>401</v>
      </c>
      <c r="D19" s="5">
        <v>93.3</v>
      </c>
      <c r="E19" s="5">
        <v>8.2200000000000006</v>
      </c>
      <c r="F19" s="5">
        <f>12/9</f>
        <v>1.3333333333333333</v>
      </c>
    </row>
    <row r="20" spans="1:6">
      <c r="A20" s="5" t="s">
        <v>417</v>
      </c>
      <c r="B20" s="5" t="s">
        <v>402</v>
      </c>
      <c r="C20" s="5" t="s">
        <v>401</v>
      </c>
      <c r="D20" s="5">
        <v>88.9</v>
      </c>
      <c r="E20" s="5">
        <v>9.07</v>
      </c>
      <c r="F20" s="5">
        <f>2/9</f>
        <v>0.22222222222222221</v>
      </c>
    </row>
    <row r="21" spans="1:6">
      <c r="A21" s="5" t="s">
        <v>418</v>
      </c>
      <c r="B21" s="5" t="s">
        <v>402</v>
      </c>
      <c r="C21" s="5" t="s">
        <v>401</v>
      </c>
      <c r="D21" s="5">
        <v>66.7</v>
      </c>
      <c r="E21" s="5">
        <v>10</v>
      </c>
      <c r="F21" s="5">
        <f>2/9</f>
        <v>0.22222222222222221</v>
      </c>
    </row>
    <row r="22" spans="1:6">
      <c r="A22" s="3" t="s">
        <v>483</v>
      </c>
      <c r="B22" s="5" t="s">
        <v>490</v>
      </c>
      <c r="C22" s="5" t="s">
        <v>401</v>
      </c>
      <c r="D22" s="3">
        <v>473</v>
      </c>
      <c r="E22" s="3">
        <v>20.9</v>
      </c>
      <c r="F22" s="3">
        <f>28/6</f>
        <v>4.666666666666667</v>
      </c>
    </row>
    <row r="23" spans="1:6">
      <c r="A23" s="3" t="s">
        <v>85</v>
      </c>
      <c r="B23" s="5" t="s">
        <v>490</v>
      </c>
      <c r="C23" s="5" t="s">
        <v>401</v>
      </c>
      <c r="D23" s="3">
        <v>384</v>
      </c>
      <c r="E23" s="3">
        <v>20.7</v>
      </c>
      <c r="F23" s="3">
        <f>27/6</f>
        <v>4.5</v>
      </c>
    </row>
    <row r="24" spans="1:6">
      <c r="A24" s="3" t="s">
        <v>90</v>
      </c>
      <c r="B24" s="5" t="s">
        <v>490</v>
      </c>
      <c r="C24" s="5" t="s">
        <v>401</v>
      </c>
      <c r="D24" s="3">
        <v>384</v>
      </c>
      <c r="E24" s="3">
        <v>20.100000000000001</v>
      </c>
      <c r="F24" s="3">
        <v>4</v>
      </c>
    </row>
    <row r="25" spans="1:6">
      <c r="A25" s="3" t="s">
        <v>95</v>
      </c>
      <c r="B25" s="5" t="s">
        <v>490</v>
      </c>
      <c r="C25" s="5" t="s">
        <v>401</v>
      </c>
      <c r="D25" s="3">
        <v>319</v>
      </c>
      <c r="E25" s="3">
        <v>18.100000000000001</v>
      </c>
      <c r="F25" s="3">
        <f>16/6</f>
        <v>2.6666666666666665</v>
      </c>
    </row>
    <row r="26" spans="1:6">
      <c r="A26" s="3" t="s">
        <v>484</v>
      </c>
      <c r="B26" s="5" t="s">
        <v>490</v>
      </c>
      <c r="C26" s="5" t="s">
        <v>401</v>
      </c>
      <c r="D26" s="3">
        <v>116</v>
      </c>
      <c r="E26" s="3">
        <v>7.4</v>
      </c>
      <c r="F26" s="3">
        <f>4/6</f>
        <v>0.66666666666666663</v>
      </c>
    </row>
    <row r="27" spans="1:6">
      <c r="A27" s="3" t="s">
        <v>485</v>
      </c>
      <c r="B27" s="5" t="s">
        <v>490</v>
      </c>
      <c r="C27" s="5" t="s">
        <v>401</v>
      </c>
      <c r="D27" s="3">
        <v>318</v>
      </c>
      <c r="E27" s="3">
        <v>17.8</v>
      </c>
      <c r="F27" s="3">
        <f>15/6</f>
        <v>2.5</v>
      </c>
    </row>
    <row r="28" spans="1:6">
      <c r="A28" s="3" t="s">
        <v>486</v>
      </c>
      <c r="B28" s="5" t="s">
        <v>490</v>
      </c>
      <c r="C28" s="5" t="s">
        <v>401</v>
      </c>
      <c r="D28" s="3">
        <v>140</v>
      </c>
      <c r="E28" s="3">
        <v>10.199999999999999</v>
      </c>
      <c r="F28" s="3">
        <f>4/6</f>
        <v>0.66666666666666663</v>
      </c>
    </row>
    <row r="29" spans="1:6">
      <c r="A29" s="3" t="s">
        <v>92</v>
      </c>
      <c r="B29" s="5" t="s">
        <v>490</v>
      </c>
      <c r="C29" s="5" t="s">
        <v>401</v>
      </c>
      <c r="D29" s="3">
        <v>131</v>
      </c>
      <c r="E29" s="3">
        <v>12.9</v>
      </c>
      <c r="F29" s="3">
        <f>4/6</f>
        <v>0.66666666666666663</v>
      </c>
    </row>
    <row r="30" spans="1:6">
      <c r="A30" s="3" t="s">
        <v>487</v>
      </c>
      <c r="B30" s="5" t="s">
        <v>490</v>
      </c>
      <c r="C30" s="5" t="s">
        <v>401</v>
      </c>
      <c r="D30" s="3">
        <v>112</v>
      </c>
      <c r="E30" s="3">
        <v>10</v>
      </c>
      <c r="F30" s="3">
        <f>2/6</f>
        <v>0.33333333333333331</v>
      </c>
    </row>
    <row r="31" spans="1:6">
      <c r="A31" s="3" t="s">
        <v>98</v>
      </c>
      <c r="B31" s="5" t="s">
        <v>490</v>
      </c>
      <c r="C31" s="5" t="s">
        <v>401</v>
      </c>
      <c r="D31" s="3">
        <v>94</v>
      </c>
      <c r="E31" s="3">
        <v>8.6999999999999993</v>
      </c>
      <c r="F31" s="3">
        <v>0</v>
      </c>
    </row>
    <row r="32" spans="1:6">
      <c r="A32" s="3" t="s">
        <v>89</v>
      </c>
      <c r="B32" s="5" t="s">
        <v>490</v>
      </c>
      <c r="C32" s="5" t="s">
        <v>401</v>
      </c>
      <c r="D32" s="3">
        <v>81</v>
      </c>
      <c r="E32" s="3">
        <v>5.4</v>
      </c>
      <c r="F32" s="3">
        <v>0.5</v>
      </c>
    </row>
    <row r="33" spans="1:6">
      <c r="A33" s="3" t="s">
        <v>94</v>
      </c>
      <c r="B33" s="5" t="s">
        <v>490</v>
      </c>
      <c r="C33" s="5" t="s">
        <v>401</v>
      </c>
      <c r="D33" s="3">
        <v>99</v>
      </c>
      <c r="E33" s="3">
        <v>9</v>
      </c>
      <c r="F33" s="3">
        <v>0</v>
      </c>
    </row>
    <row r="34" spans="1:6">
      <c r="A34" s="3" t="s">
        <v>426</v>
      </c>
      <c r="B34" s="5" t="s">
        <v>490</v>
      </c>
      <c r="C34" s="5" t="s">
        <v>401</v>
      </c>
      <c r="D34" s="3">
        <v>67</v>
      </c>
      <c r="E34" s="3">
        <v>8.1999999999999993</v>
      </c>
      <c r="F34" s="3">
        <f>2/6</f>
        <v>0.33333333333333331</v>
      </c>
    </row>
    <row r="35" spans="1:6">
      <c r="A35" s="3" t="s">
        <v>488</v>
      </c>
      <c r="B35" s="5" t="s">
        <v>490</v>
      </c>
      <c r="C35" s="5" t="s">
        <v>401</v>
      </c>
      <c r="D35" s="3">
        <v>49</v>
      </c>
      <c r="E35" s="3">
        <v>6.5</v>
      </c>
      <c r="F35" s="3">
        <v>0</v>
      </c>
    </row>
    <row r="36" spans="1:6">
      <c r="A36" s="3" t="s">
        <v>489</v>
      </c>
      <c r="B36" s="5" t="s">
        <v>490</v>
      </c>
      <c r="C36" s="5" t="s">
        <v>401</v>
      </c>
      <c r="D36" s="3">
        <v>38</v>
      </c>
      <c r="E36" s="3">
        <v>8.1999999999999993</v>
      </c>
      <c r="F36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2" sqref="A2"/>
    </sheetView>
  </sheetViews>
  <sheetFormatPr defaultRowHeight="1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3" t="s">
        <v>533</v>
      </c>
      <c r="B2" s="3" t="s">
        <v>539</v>
      </c>
      <c r="C2" s="3" t="s">
        <v>539</v>
      </c>
      <c r="D2" s="3">
        <v>332.9</v>
      </c>
      <c r="E2" s="3">
        <v>16.940000000000001</v>
      </c>
      <c r="F2" s="3">
        <f>17/7</f>
        <v>2.4285714285714284</v>
      </c>
    </row>
    <row r="3" spans="1:6">
      <c r="A3" s="3" t="s">
        <v>534</v>
      </c>
      <c r="B3" s="3" t="s">
        <v>539</v>
      </c>
      <c r="C3" s="3" t="s">
        <v>539</v>
      </c>
      <c r="D3" s="3">
        <v>329</v>
      </c>
      <c r="E3" s="3">
        <v>17.75</v>
      </c>
      <c r="F3" s="3">
        <f>10/5</f>
        <v>2</v>
      </c>
    </row>
    <row r="4" spans="1:6">
      <c r="A4" s="3" t="s">
        <v>535</v>
      </c>
      <c r="B4" s="3" t="s">
        <v>539</v>
      </c>
      <c r="C4" s="3" t="s">
        <v>539</v>
      </c>
      <c r="D4" s="3">
        <v>274.2</v>
      </c>
      <c r="E4" s="3">
        <v>17.8</v>
      </c>
      <c r="F4" s="3">
        <f>13/6</f>
        <v>2.1666666666666665</v>
      </c>
    </row>
    <row r="5" spans="1:6">
      <c r="A5" s="3" t="s">
        <v>103</v>
      </c>
      <c r="B5" s="3" t="s">
        <v>539</v>
      </c>
      <c r="C5" s="3" t="s">
        <v>539</v>
      </c>
      <c r="D5" s="3">
        <v>97.5</v>
      </c>
      <c r="E5" s="3">
        <v>9.06</v>
      </c>
      <c r="F5" s="3">
        <f>3/6</f>
        <v>0.5</v>
      </c>
    </row>
    <row r="6" spans="1:6">
      <c r="A6" s="3" t="s">
        <v>536</v>
      </c>
      <c r="B6" s="3" t="s">
        <v>539</v>
      </c>
      <c r="C6" s="3" t="s">
        <v>539</v>
      </c>
      <c r="D6" s="3">
        <v>68.3</v>
      </c>
      <c r="E6" s="3">
        <v>10.45</v>
      </c>
      <c r="F6" s="3">
        <f>1/6</f>
        <v>0.16666666666666666</v>
      </c>
    </row>
    <row r="7" spans="1:6">
      <c r="A7" s="3" t="s">
        <v>537</v>
      </c>
      <c r="B7" s="3" t="s">
        <v>539</v>
      </c>
      <c r="C7" s="3" t="s">
        <v>539</v>
      </c>
      <c r="D7" s="3">
        <v>56.7</v>
      </c>
      <c r="E7" s="3">
        <v>8</v>
      </c>
      <c r="F7" s="3">
        <f>1/6</f>
        <v>0.16666666666666666</v>
      </c>
    </row>
    <row r="8" spans="1:6">
      <c r="A8" s="3" t="s">
        <v>538</v>
      </c>
      <c r="B8" s="3" t="s">
        <v>539</v>
      </c>
      <c r="C8" s="3" t="s">
        <v>539</v>
      </c>
      <c r="D8" s="3">
        <v>44.3</v>
      </c>
      <c r="E8" s="3">
        <v>5.45</v>
      </c>
      <c r="F8" s="3">
        <f>5/7</f>
        <v>0.7142857142857143</v>
      </c>
    </row>
    <row r="9" spans="1:6">
      <c r="A9" s="3" t="s">
        <v>540</v>
      </c>
      <c r="B9" s="3" t="s">
        <v>539</v>
      </c>
      <c r="C9" s="3" t="s">
        <v>539</v>
      </c>
      <c r="D9" s="3">
        <v>567.5</v>
      </c>
      <c r="E9" s="3">
        <v>22.45</v>
      </c>
      <c r="F9" s="3">
        <f>54/6</f>
        <v>9</v>
      </c>
    </row>
    <row r="10" spans="1:6">
      <c r="A10" s="3" t="s">
        <v>541</v>
      </c>
      <c r="B10" s="3" t="s">
        <v>539</v>
      </c>
      <c r="C10" s="3" t="s">
        <v>539</v>
      </c>
      <c r="D10" s="3">
        <v>267.10000000000002</v>
      </c>
      <c r="E10" s="3">
        <v>14.54</v>
      </c>
      <c r="F10" s="3">
        <f>14/7</f>
        <v>2</v>
      </c>
    </row>
    <row r="11" spans="1:6">
      <c r="A11" s="3" t="s">
        <v>542</v>
      </c>
      <c r="B11" s="3" t="s">
        <v>539</v>
      </c>
      <c r="C11" s="3" t="s">
        <v>539</v>
      </c>
      <c r="D11" s="3">
        <v>194</v>
      </c>
      <c r="E11" s="3">
        <v>14.76</v>
      </c>
      <c r="F11" s="3">
        <f>7/5</f>
        <v>1.4</v>
      </c>
    </row>
    <row r="12" spans="1:6">
      <c r="A12" s="3" t="s">
        <v>113</v>
      </c>
      <c r="B12" s="3" t="s">
        <v>539</v>
      </c>
      <c r="C12" s="3" t="s">
        <v>539</v>
      </c>
      <c r="D12" s="3">
        <v>162.9</v>
      </c>
      <c r="E12" s="3">
        <v>13.65</v>
      </c>
      <c r="F12" s="3">
        <f>9/7</f>
        <v>1.2857142857142858</v>
      </c>
    </row>
    <row r="13" spans="1:6">
      <c r="A13" s="3" t="s">
        <v>543</v>
      </c>
      <c r="B13" s="3" t="s">
        <v>539</v>
      </c>
      <c r="C13" s="3" t="s">
        <v>539</v>
      </c>
      <c r="D13" s="3">
        <v>85</v>
      </c>
      <c r="E13" s="3">
        <v>10.93</v>
      </c>
      <c r="F13" s="3">
        <f>2/6</f>
        <v>0.33333333333333331</v>
      </c>
    </row>
    <row r="14" spans="1:6">
      <c r="A14" s="3" t="s">
        <v>544</v>
      </c>
      <c r="B14" s="3" t="s">
        <v>539</v>
      </c>
      <c r="C14" s="3" t="s">
        <v>539</v>
      </c>
      <c r="D14" s="3">
        <v>52.5</v>
      </c>
      <c r="E14" s="3">
        <v>7.37</v>
      </c>
      <c r="F14" s="3">
        <f>1/6</f>
        <v>0.16666666666666666</v>
      </c>
    </row>
    <row r="15" spans="1:6">
      <c r="A15" s="3" t="s">
        <v>545</v>
      </c>
      <c r="B15" s="3" t="s">
        <v>539</v>
      </c>
      <c r="C15" s="3" t="s">
        <v>539</v>
      </c>
      <c r="D15" s="3">
        <v>20.8</v>
      </c>
      <c r="E15" s="3">
        <v>0.83</v>
      </c>
      <c r="F1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A2" sqref="A2"/>
    </sheetView>
  </sheetViews>
  <sheetFormatPr defaultRowHeight="15"/>
  <cols>
    <col min="1" max="1" width="20.85546875" bestFit="1" customWidth="1"/>
    <col min="2" max="2" width="16.7109375" bestFit="1" customWidth="1"/>
    <col min="3" max="3" width="4.140625" bestFit="1" customWidth="1"/>
    <col min="4" max="5" width="6" bestFit="1" customWidth="1"/>
    <col min="6" max="6" width="5.5703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184</v>
      </c>
      <c r="B2" s="5" t="s">
        <v>174</v>
      </c>
      <c r="C2" s="5" t="s">
        <v>175</v>
      </c>
      <c r="D2" s="5">
        <v>504</v>
      </c>
      <c r="E2" s="5">
        <v>25.91</v>
      </c>
      <c r="F2" s="5" t="s">
        <v>64</v>
      </c>
    </row>
    <row r="3" spans="1:6">
      <c r="A3" s="5" t="s">
        <v>176</v>
      </c>
      <c r="B3" s="5" t="s">
        <v>174</v>
      </c>
      <c r="C3" s="5" t="s">
        <v>175</v>
      </c>
      <c r="D3" s="5">
        <v>568.5</v>
      </c>
      <c r="E3" s="5">
        <v>25.56</v>
      </c>
      <c r="F3" s="5" t="s">
        <v>64</v>
      </c>
    </row>
    <row r="4" spans="1:6">
      <c r="A4" s="5" t="s">
        <v>192</v>
      </c>
      <c r="B4" s="5" t="s">
        <v>174</v>
      </c>
      <c r="C4" s="5" t="s">
        <v>175</v>
      </c>
      <c r="D4" s="5">
        <v>365.6</v>
      </c>
      <c r="E4" s="5">
        <v>19.57</v>
      </c>
      <c r="F4" s="5" t="s">
        <v>64</v>
      </c>
    </row>
    <row r="5" spans="1:6">
      <c r="A5" s="5" t="s">
        <v>185</v>
      </c>
      <c r="B5" s="5" t="s">
        <v>174</v>
      </c>
      <c r="C5" s="5" t="s">
        <v>175</v>
      </c>
      <c r="D5" s="5">
        <v>306.7</v>
      </c>
      <c r="E5" s="5">
        <v>17.920000000000002</v>
      </c>
      <c r="F5" s="5" t="s">
        <v>64</v>
      </c>
    </row>
    <row r="6" spans="1:6">
      <c r="A6" s="5" t="s">
        <v>186</v>
      </c>
      <c r="B6" s="5" t="s">
        <v>174</v>
      </c>
      <c r="C6" s="5" t="s">
        <v>175</v>
      </c>
      <c r="D6" s="5">
        <v>254.4</v>
      </c>
      <c r="E6" s="5">
        <v>17.43</v>
      </c>
      <c r="F6" s="5" t="s">
        <v>64</v>
      </c>
    </row>
    <row r="7" spans="1:6">
      <c r="A7" s="5" t="s">
        <v>180</v>
      </c>
      <c r="B7" s="5" t="s">
        <v>174</v>
      </c>
      <c r="C7" s="5" t="s">
        <v>175</v>
      </c>
      <c r="D7" s="5">
        <v>181.4</v>
      </c>
      <c r="E7" s="5">
        <v>17.13</v>
      </c>
      <c r="F7" s="5" t="s">
        <v>64</v>
      </c>
    </row>
    <row r="8" spans="1:6">
      <c r="A8" s="5" t="s">
        <v>188</v>
      </c>
      <c r="B8" s="5" t="s">
        <v>174</v>
      </c>
      <c r="C8" s="5" t="s">
        <v>175</v>
      </c>
      <c r="D8" s="5">
        <v>197.1</v>
      </c>
      <c r="E8" s="5">
        <v>16.23</v>
      </c>
      <c r="F8" s="5" t="s">
        <v>64</v>
      </c>
    </row>
    <row r="9" spans="1:6">
      <c r="A9" s="5" t="s">
        <v>193</v>
      </c>
      <c r="B9" s="5" t="s">
        <v>174</v>
      </c>
      <c r="C9" s="5" t="s">
        <v>175</v>
      </c>
      <c r="D9" s="5">
        <v>280</v>
      </c>
      <c r="E9" s="5">
        <v>15.62</v>
      </c>
      <c r="F9" s="5" t="s">
        <v>64</v>
      </c>
    </row>
    <row r="10" spans="1:6">
      <c r="A10" s="5" t="s">
        <v>177</v>
      </c>
      <c r="B10" s="5" t="s">
        <v>174</v>
      </c>
      <c r="C10" s="5" t="s">
        <v>175</v>
      </c>
      <c r="D10" s="5">
        <v>199.3</v>
      </c>
      <c r="E10" s="5">
        <v>15</v>
      </c>
      <c r="F10" s="5" t="s">
        <v>64</v>
      </c>
    </row>
    <row r="11" spans="1:6">
      <c r="A11" s="5" t="s">
        <v>179</v>
      </c>
      <c r="B11" s="5" t="s">
        <v>174</v>
      </c>
      <c r="C11" s="5" t="s">
        <v>175</v>
      </c>
      <c r="D11" s="5">
        <v>259.3</v>
      </c>
      <c r="E11" s="5">
        <v>14.93</v>
      </c>
      <c r="F11" s="5" t="s">
        <v>64</v>
      </c>
    </row>
    <row r="12" spans="1:6">
      <c r="A12" s="5" t="s">
        <v>194</v>
      </c>
      <c r="B12" s="5" t="s">
        <v>174</v>
      </c>
      <c r="C12" s="5" t="s">
        <v>175</v>
      </c>
      <c r="D12" s="5">
        <v>203.8</v>
      </c>
      <c r="E12" s="5">
        <v>14.41</v>
      </c>
      <c r="F12" s="5" t="s">
        <v>64</v>
      </c>
    </row>
    <row r="13" spans="1:6">
      <c r="A13" s="5" t="s">
        <v>178</v>
      </c>
      <c r="B13" s="5" t="s">
        <v>174</v>
      </c>
      <c r="C13" s="5" t="s">
        <v>175</v>
      </c>
      <c r="D13" s="5">
        <v>197.5</v>
      </c>
      <c r="E13" s="5">
        <v>14.33</v>
      </c>
      <c r="F13" s="5" t="s">
        <v>64</v>
      </c>
    </row>
    <row r="14" spans="1:6">
      <c r="A14" s="5" t="s">
        <v>187</v>
      </c>
      <c r="B14" s="5" t="s">
        <v>174</v>
      </c>
      <c r="C14" s="5" t="s">
        <v>175</v>
      </c>
      <c r="D14" s="5">
        <v>201.4</v>
      </c>
      <c r="E14" s="5">
        <v>13.93</v>
      </c>
      <c r="F14" s="5" t="s">
        <v>64</v>
      </c>
    </row>
    <row r="15" spans="1:6">
      <c r="A15" s="5" t="s">
        <v>181</v>
      </c>
      <c r="B15" s="5" t="s">
        <v>174</v>
      </c>
      <c r="C15" s="5" t="s">
        <v>175</v>
      </c>
      <c r="D15" s="5">
        <v>118.6</v>
      </c>
      <c r="E15" s="5">
        <v>11.54</v>
      </c>
      <c r="F15" s="5" t="s">
        <v>64</v>
      </c>
    </row>
    <row r="16" spans="1:6">
      <c r="A16" s="5" t="s">
        <v>189</v>
      </c>
      <c r="B16" s="5" t="s">
        <v>174</v>
      </c>
      <c r="C16" s="5" t="s">
        <v>175</v>
      </c>
      <c r="D16" s="5">
        <v>138.6</v>
      </c>
      <c r="E16" s="5">
        <v>11.3</v>
      </c>
      <c r="F16" s="5" t="s">
        <v>64</v>
      </c>
    </row>
    <row r="17" spans="1:6">
      <c r="A17" s="5" t="s">
        <v>182</v>
      </c>
      <c r="B17" s="5" t="s">
        <v>174</v>
      </c>
      <c r="C17" s="5" t="s">
        <v>175</v>
      </c>
      <c r="D17" s="5">
        <v>115</v>
      </c>
      <c r="E17" s="5">
        <v>10.75</v>
      </c>
      <c r="F17" s="5" t="s">
        <v>64</v>
      </c>
    </row>
    <row r="18" spans="1:6">
      <c r="A18" s="5" t="s">
        <v>196</v>
      </c>
      <c r="B18" s="5" t="s">
        <v>174</v>
      </c>
      <c r="C18" s="5" t="s">
        <v>175</v>
      </c>
      <c r="D18" s="5">
        <v>91.4</v>
      </c>
      <c r="E18" s="5">
        <v>7.76</v>
      </c>
      <c r="F18" s="5" t="s">
        <v>64</v>
      </c>
    </row>
    <row r="19" spans="1:6">
      <c r="A19" s="5" t="s">
        <v>191</v>
      </c>
      <c r="B19" s="5" t="s">
        <v>174</v>
      </c>
      <c r="C19" s="5" t="s">
        <v>175</v>
      </c>
      <c r="D19" s="5">
        <v>75</v>
      </c>
      <c r="E19" s="5">
        <v>7.5</v>
      </c>
      <c r="F19" s="5" t="s">
        <v>64</v>
      </c>
    </row>
    <row r="20" spans="1:6">
      <c r="A20" s="5" t="s">
        <v>195</v>
      </c>
      <c r="B20" s="5" t="s">
        <v>174</v>
      </c>
      <c r="C20" s="5" t="s">
        <v>175</v>
      </c>
      <c r="D20" s="5">
        <v>108.6</v>
      </c>
      <c r="E20" s="5">
        <v>7.33</v>
      </c>
      <c r="F20" s="5" t="s">
        <v>64</v>
      </c>
    </row>
    <row r="21" spans="1:6">
      <c r="A21" s="5" t="s">
        <v>197</v>
      </c>
      <c r="B21" s="5" t="s">
        <v>174</v>
      </c>
      <c r="C21" s="5" t="s">
        <v>175</v>
      </c>
      <c r="D21" s="5">
        <v>65.7</v>
      </c>
      <c r="E21" s="5">
        <v>6.96</v>
      </c>
      <c r="F21" s="5" t="s">
        <v>64</v>
      </c>
    </row>
    <row r="22" spans="1:6">
      <c r="A22" s="5" t="s">
        <v>198</v>
      </c>
      <c r="B22" s="5" t="s">
        <v>174</v>
      </c>
      <c r="C22" s="5" t="s">
        <v>175</v>
      </c>
      <c r="D22" s="5">
        <v>45</v>
      </c>
      <c r="E22" s="5">
        <v>6.5</v>
      </c>
      <c r="F22" s="5" t="s">
        <v>64</v>
      </c>
    </row>
    <row r="23" spans="1:6">
      <c r="A23" s="5" t="s">
        <v>183</v>
      </c>
      <c r="B23" s="5" t="s">
        <v>174</v>
      </c>
      <c r="C23" s="5" t="s">
        <v>175</v>
      </c>
      <c r="D23" s="5">
        <v>62.9</v>
      </c>
      <c r="E23" s="5">
        <v>6.48</v>
      </c>
      <c r="F23" s="5" t="s">
        <v>64</v>
      </c>
    </row>
    <row r="24" spans="1:6">
      <c r="A24" s="5" t="s">
        <v>190</v>
      </c>
      <c r="B24" s="5" t="s">
        <v>174</v>
      </c>
      <c r="C24" s="5" t="s">
        <v>175</v>
      </c>
      <c r="D24" s="5">
        <v>31.4</v>
      </c>
      <c r="E24" s="5">
        <v>6.25</v>
      </c>
      <c r="F24" s="5" t="s">
        <v>64</v>
      </c>
    </row>
    <row r="25" spans="1:6">
      <c r="A25" s="5" t="s">
        <v>199</v>
      </c>
      <c r="B25" s="5" t="s">
        <v>174</v>
      </c>
      <c r="C25" s="5" t="s">
        <v>175</v>
      </c>
      <c r="D25" s="5">
        <v>34.299999999999997</v>
      </c>
      <c r="E25" s="5">
        <v>2.5</v>
      </c>
      <c r="F25" s="5" t="s">
        <v>64</v>
      </c>
    </row>
    <row r="26" spans="1:6">
      <c r="A26" s="5" t="s">
        <v>436</v>
      </c>
      <c r="B26" s="5" t="s">
        <v>454</v>
      </c>
      <c r="C26" s="5" t="s">
        <v>175</v>
      </c>
      <c r="D26" s="5">
        <v>580</v>
      </c>
      <c r="E26" s="5">
        <v>26.91</v>
      </c>
      <c r="F26" s="5" t="s">
        <v>64</v>
      </c>
    </row>
    <row r="27" spans="1:6">
      <c r="A27" s="5" t="s">
        <v>364</v>
      </c>
      <c r="B27" s="5" t="s">
        <v>454</v>
      </c>
      <c r="C27" s="5" t="s">
        <v>175</v>
      </c>
      <c r="D27" s="5">
        <v>415.7</v>
      </c>
      <c r="E27" s="5">
        <v>24.24</v>
      </c>
      <c r="F27" s="5" t="s">
        <v>64</v>
      </c>
    </row>
    <row r="28" spans="1:6">
      <c r="A28" s="5" t="s">
        <v>365</v>
      </c>
      <c r="B28" s="5" t="s">
        <v>454</v>
      </c>
      <c r="C28" s="5" t="s">
        <v>175</v>
      </c>
      <c r="D28" s="5">
        <v>377.1</v>
      </c>
      <c r="E28" s="5">
        <v>21.43</v>
      </c>
      <c r="F28" s="5" t="s">
        <v>64</v>
      </c>
    </row>
    <row r="29" spans="1:6">
      <c r="A29" s="5" t="s">
        <v>437</v>
      </c>
      <c r="B29" s="5" t="s">
        <v>454</v>
      </c>
      <c r="C29" s="5" t="s">
        <v>175</v>
      </c>
      <c r="D29" s="5">
        <v>314.3</v>
      </c>
      <c r="E29" s="5">
        <v>18.95</v>
      </c>
      <c r="F29" s="5" t="s">
        <v>64</v>
      </c>
    </row>
    <row r="30" spans="1:6">
      <c r="A30" s="5" t="s">
        <v>438</v>
      </c>
      <c r="B30" s="5" t="s">
        <v>454</v>
      </c>
      <c r="C30" s="5" t="s">
        <v>175</v>
      </c>
      <c r="D30" s="5">
        <v>142.9</v>
      </c>
      <c r="E30" s="5">
        <v>10.83</v>
      </c>
      <c r="F30" s="5" t="s">
        <v>64</v>
      </c>
    </row>
    <row r="31" spans="1:6">
      <c r="A31" s="5" t="s">
        <v>439</v>
      </c>
      <c r="B31" s="5" t="s">
        <v>454</v>
      </c>
      <c r="C31" s="5" t="s">
        <v>175</v>
      </c>
      <c r="D31" s="5">
        <v>51.4</v>
      </c>
      <c r="E31" s="5">
        <v>6.36</v>
      </c>
      <c r="F31" s="5" t="s">
        <v>64</v>
      </c>
    </row>
    <row r="32" spans="1:6">
      <c r="A32" s="5" t="s">
        <v>440</v>
      </c>
      <c r="B32" s="5" t="s">
        <v>454</v>
      </c>
      <c r="C32" s="5" t="s">
        <v>175</v>
      </c>
      <c r="D32" s="5">
        <v>48.6</v>
      </c>
      <c r="E32" s="5">
        <v>7</v>
      </c>
      <c r="F32" s="5" t="s">
        <v>64</v>
      </c>
    </row>
    <row r="33" spans="1:6">
      <c r="A33" s="5" t="s">
        <v>441</v>
      </c>
      <c r="B33" s="5" t="s">
        <v>454</v>
      </c>
      <c r="C33" s="5" t="s">
        <v>175</v>
      </c>
      <c r="D33" s="5">
        <v>34.299999999999997</v>
      </c>
      <c r="E33" s="5">
        <v>8.4600000000000009</v>
      </c>
      <c r="F33" s="5" t="s">
        <v>64</v>
      </c>
    </row>
    <row r="34" spans="1:6">
      <c r="A34" s="5" t="s">
        <v>442</v>
      </c>
      <c r="B34" s="5" t="s">
        <v>454</v>
      </c>
      <c r="C34" s="5" t="s">
        <v>175</v>
      </c>
      <c r="D34" s="5">
        <v>548.6</v>
      </c>
      <c r="E34" s="5">
        <v>26.23</v>
      </c>
      <c r="F34" s="5" t="s">
        <v>64</v>
      </c>
    </row>
    <row r="35" spans="1:6">
      <c r="A35" s="5" t="s">
        <v>443</v>
      </c>
      <c r="B35" s="5" t="s">
        <v>454</v>
      </c>
      <c r="C35" s="5" t="s">
        <v>175</v>
      </c>
      <c r="D35" s="5">
        <v>405.7</v>
      </c>
      <c r="E35" s="5">
        <v>21.91</v>
      </c>
      <c r="F35" s="5" t="s">
        <v>64</v>
      </c>
    </row>
    <row r="36" spans="1:6">
      <c r="A36" s="5" t="s">
        <v>444</v>
      </c>
      <c r="B36" s="5" t="s">
        <v>454</v>
      </c>
      <c r="C36" s="5" t="s">
        <v>175</v>
      </c>
      <c r="D36" s="5">
        <v>305.7</v>
      </c>
      <c r="E36" s="5">
        <v>20.57</v>
      </c>
      <c r="F36" s="5" t="s">
        <v>64</v>
      </c>
    </row>
    <row r="37" spans="1:6">
      <c r="A37" s="5" t="s">
        <v>358</v>
      </c>
      <c r="B37" s="5" t="s">
        <v>454</v>
      </c>
      <c r="C37" s="5" t="s">
        <v>175</v>
      </c>
      <c r="D37" s="5">
        <v>218.6</v>
      </c>
      <c r="E37" s="5">
        <v>15.93</v>
      </c>
      <c r="F37" s="5" t="s">
        <v>64</v>
      </c>
    </row>
    <row r="38" spans="1:6">
      <c r="A38" s="5" t="s">
        <v>445</v>
      </c>
      <c r="B38" s="5" t="s">
        <v>454</v>
      </c>
      <c r="C38" s="5" t="s">
        <v>175</v>
      </c>
      <c r="D38" s="5">
        <v>214.3</v>
      </c>
      <c r="E38" s="5">
        <v>17.27</v>
      </c>
      <c r="F38" s="5" t="s">
        <v>64</v>
      </c>
    </row>
    <row r="39" spans="1:6">
      <c r="A39" s="5" t="s">
        <v>360</v>
      </c>
      <c r="B39" s="5" t="s">
        <v>454</v>
      </c>
      <c r="C39" s="5" t="s">
        <v>175</v>
      </c>
      <c r="D39" s="5">
        <v>107.1</v>
      </c>
      <c r="E39" s="5">
        <v>10.83</v>
      </c>
      <c r="F39" s="5" t="s">
        <v>64</v>
      </c>
    </row>
    <row r="40" spans="1:6">
      <c r="A40" s="5" t="s">
        <v>446</v>
      </c>
      <c r="B40" s="5" t="s">
        <v>454</v>
      </c>
      <c r="C40" s="5" t="s">
        <v>175</v>
      </c>
      <c r="D40" s="5">
        <v>120</v>
      </c>
      <c r="E40" s="5">
        <v>12.11</v>
      </c>
      <c r="F40" s="5" t="s">
        <v>64</v>
      </c>
    </row>
    <row r="41" spans="1:6">
      <c r="A41" s="5" t="s">
        <v>447</v>
      </c>
      <c r="B41" s="5" t="s">
        <v>454</v>
      </c>
      <c r="C41" s="5" t="s">
        <v>175</v>
      </c>
      <c r="D41" s="5">
        <v>87.1</v>
      </c>
      <c r="E41" s="5">
        <v>9.06</v>
      </c>
      <c r="F41" s="5" t="s">
        <v>64</v>
      </c>
    </row>
    <row r="42" spans="1:6">
      <c r="A42" s="5" t="s">
        <v>448</v>
      </c>
      <c r="B42" s="5" t="s">
        <v>454</v>
      </c>
      <c r="C42" s="5" t="s">
        <v>175</v>
      </c>
      <c r="D42" s="5">
        <v>480</v>
      </c>
      <c r="E42" s="5">
        <v>25</v>
      </c>
      <c r="F42" s="5" t="s">
        <v>64</v>
      </c>
    </row>
    <row r="43" spans="1:6">
      <c r="A43" s="5" t="s">
        <v>356</v>
      </c>
      <c r="B43" s="5" t="s">
        <v>454</v>
      </c>
      <c r="C43" s="5" t="s">
        <v>175</v>
      </c>
      <c r="D43" s="5">
        <v>474.3</v>
      </c>
      <c r="E43" s="5">
        <v>24.95</v>
      </c>
      <c r="F43" s="5" t="s">
        <v>64</v>
      </c>
    </row>
    <row r="44" spans="1:6">
      <c r="A44" s="5" t="s">
        <v>449</v>
      </c>
      <c r="B44" s="5" t="s">
        <v>454</v>
      </c>
      <c r="C44" s="5" t="s">
        <v>175</v>
      </c>
      <c r="D44" s="5">
        <v>230</v>
      </c>
      <c r="E44" s="5">
        <v>15.16</v>
      </c>
      <c r="F44" s="5" t="s">
        <v>64</v>
      </c>
    </row>
    <row r="45" spans="1:6">
      <c r="A45" s="5" t="s">
        <v>450</v>
      </c>
      <c r="B45" s="5" t="s">
        <v>454</v>
      </c>
      <c r="C45" s="5" t="s">
        <v>175</v>
      </c>
      <c r="D45" s="5">
        <v>214.3</v>
      </c>
      <c r="E45" s="5">
        <v>17.78</v>
      </c>
      <c r="F45" s="5" t="s">
        <v>64</v>
      </c>
    </row>
    <row r="46" spans="1:6">
      <c r="A46" s="5" t="s">
        <v>357</v>
      </c>
      <c r="B46" s="5" t="s">
        <v>454</v>
      </c>
      <c r="C46" s="5" t="s">
        <v>175</v>
      </c>
      <c r="D46" s="5">
        <v>210</v>
      </c>
      <c r="E46" s="5">
        <v>16.25</v>
      </c>
      <c r="F46" s="5" t="s">
        <v>64</v>
      </c>
    </row>
    <row r="47" spans="1:6">
      <c r="A47" s="5" t="s">
        <v>451</v>
      </c>
      <c r="B47" s="5" t="s">
        <v>454</v>
      </c>
      <c r="C47" s="5" t="s">
        <v>175</v>
      </c>
      <c r="D47" s="5">
        <v>137.1</v>
      </c>
      <c r="E47" s="5">
        <v>11.82</v>
      </c>
      <c r="F47" s="5" t="s">
        <v>64</v>
      </c>
    </row>
    <row r="48" spans="1:6">
      <c r="A48" s="5" t="s">
        <v>452</v>
      </c>
      <c r="B48" s="5" t="s">
        <v>454</v>
      </c>
      <c r="C48" s="5" t="s">
        <v>175</v>
      </c>
      <c r="D48" s="5">
        <v>135.69999999999999</v>
      </c>
      <c r="E48" s="5">
        <v>13.17</v>
      </c>
      <c r="F48" s="5" t="s">
        <v>64</v>
      </c>
    </row>
    <row r="49" spans="1:6">
      <c r="A49" s="5" t="s">
        <v>453</v>
      </c>
      <c r="B49" s="5" t="s">
        <v>454</v>
      </c>
      <c r="C49" s="5" t="s">
        <v>175</v>
      </c>
      <c r="D49" s="5">
        <v>150</v>
      </c>
      <c r="E49" s="5">
        <v>14.42</v>
      </c>
      <c r="F49" s="5" t="s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topLeftCell="A82" workbookViewId="0">
      <selection activeCell="A75" sqref="A75:F98"/>
    </sheetView>
  </sheetViews>
  <sheetFormatPr defaultRowHeight="1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3" t="s">
        <v>171</v>
      </c>
      <c r="B2" s="3" t="s">
        <v>687</v>
      </c>
      <c r="C2" s="3" t="s">
        <v>579</v>
      </c>
      <c r="D2" s="3">
        <v>603</v>
      </c>
      <c r="E2" s="3">
        <v>26.77</v>
      </c>
      <c r="F2" s="3" t="s">
        <v>64</v>
      </c>
    </row>
    <row r="3" spans="1:6">
      <c r="A3" s="3" t="s">
        <v>469</v>
      </c>
      <c r="B3" s="3" t="s">
        <v>687</v>
      </c>
      <c r="C3" s="3" t="s">
        <v>579</v>
      </c>
      <c r="D3" s="3">
        <v>396</v>
      </c>
      <c r="E3" s="3">
        <v>21.68</v>
      </c>
      <c r="F3" s="3" t="s">
        <v>64</v>
      </c>
    </row>
    <row r="4" spans="1:6">
      <c r="A4" s="3" t="s">
        <v>683</v>
      </c>
      <c r="B4" s="3" t="s">
        <v>687</v>
      </c>
      <c r="C4" s="3" t="s">
        <v>579</v>
      </c>
      <c r="D4" s="3">
        <v>339</v>
      </c>
      <c r="E4" s="3">
        <v>20.27</v>
      </c>
      <c r="F4" s="3" t="s">
        <v>64</v>
      </c>
    </row>
    <row r="5" spans="1:6">
      <c r="A5" s="3" t="s">
        <v>684</v>
      </c>
      <c r="B5" s="3" t="s">
        <v>687</v>
      </c>
      <c r="C5" s="3" t="s">
        <v>579</v>
      </c>
      <c r="D5" s="3">
        <v>285</v>
      </c>
      <c r="E5" s="3">
        <v>17.14</v>
      </c>
      <c r="F5" s="3" t="s">
        <v>64</v>
      </c>
    </row>
    <row r="6" spans="1:6">
      <c r="A6" s="3" t="s">
        <v>685</v>
      </c>
      <c r="B6" s="3" t="s">
        <v>687</v>
      </c>
      <c r="C6" s="3" t="s">
        <v>579</v>
      </c>
      <c r="D6" s="3">
        <v>256</v>
      </c>
      <c r="E6" s="3">
        <v>16.12</v>
      </c>
      <c r="F6" s="3" t="s">
        <v>64</v>
      </c>
    </row>
    <row r="7" spans="1:6">
      <c r="A7" s="3" t="s">
        <v>686</v>
      </c>
      <c r="B7" s="3" t="s">
        <v>687</v>
      </c>
      <c r="C7" s="3" t="s">
        <v>579</v>
      </c>
      <c r="D7" s="3">
        <v>258</v>
      </c>
      <c r="E7" s="3">
        <v>20.350000000000001</v>
      </c>
      <c r="F7" s="3" t="s">
        <v>64</v>
      </c>
    </row>
    <row r="8" spans="1:6">
      <c r="A8" s="3" t="s">
        <v>688</v>
      </c>
      <c r="B8" s="3" t="s">
        <v>687</v>
      </c>
      <c r="C8" s="3" t="s">
        <v>579</v>
      </c>
      <c r="D8" s="3">
        <v>401</v>
      </c>
      <c r="E8" s="3">
        <v>21.33</v>
      </c>
      <c r="F8" s="3" t="s">
        <v>64</v>
      </c>
    </row>
    <row r="9" spans="1:6">
      <c r="A9" s="3" t="s">
        <v>689</v>
      </c>
      <c r="B9" s="3" t="s">
        <v>687</v>
      </c>
      <c r="C9" s="3" t="s">
        <v>579</v>
      </c>
      <c r="D9" s="3">
        <v>276</v>
      </c>
      <c r="E9" s="3">
        <v>16.29</v>
      </c>
      <c r="F9" s="3" t="s">
        <v>64</v>
      </c>
    </row>
    <row r="10" spans="1:6">
      <c r="A10" s="3" t="s">
        <v>463</v>
      </c>
      <c r="B10" s="3" t="s">
        <v>687</v>
      </c>
      <c r="C10" s="3" t="s">
        <v>579</v>
      </c>
      <c r="D10" s="3">
        <v>188</v>
      </c>
      <c r="E10" s="3">
        <v>12.65</v>
      </c>
      <c r="F10" s="3" t="s">
        <v>64</v>
      </c>
    </row>
    <row r="11" spans="1:6">
      <c r="A11" s="3" t="s">
        <v>690</v>
      </c>
      <c r="B11" s="3" t="s">
        <v>687</v>
      </c>
      <c r="C11" s="3" t="s">
        <v>579</v>
      </c>
      <c r="D11" s="3">
        <v>131</v>
      </c>
      <c r="E11" s="3">
        <v>10.15</v>
      </c>
      <c r="F11" s="3" t="s">
        <v>64</v>
      </c>
    </row>
    <row r="12" spans="1:6">
      <c r="A12" s="3" t="s">
        <v>691</v>
      </c>
      <c r="B12" s="3" t="s">
        <v>687</v>
      </c>
      <c r="C12" s="3" t="s">
        <v>579</v>
      </c>
      <c r="D12" s="3">
        <v>174</v>
      </c>
      <c r="E12" s="3">
        <v>14.86</v>
      </c>
      <c r="F12" s="3" t="s">
        <v>64</v>
      </c>
    </row>
    <row r="13" spans="1:6">
      <c r="A13" s="3" t="s">
        <v>692</v>
      </c>
      <c r="B13" s="3" t="s">
        <v>687</v>
      </c>
      <c r="C13" s="3" t="s">
        <v>579</v>
      </c>
      <c r="D13" s="3">
        <v>149</v>
      </c>
      <c r="E13" s="3">
        <v>11.91</v>
      </c>
      <c r="F13" s="3" t="s">
        <v>64</v>
      </c>
    </row>
    <row r="14" spans="1:6">
      <c r="A14" s="3" t="s">
        <v>693</v>
      </c>
      <c r="B14" s="3" t="s">
        <v>687</v>
      </c>
      <c r="C14" s="3" t="s">
        <v>579</v>
      </c>
      <c r="D14" s="3">
        <v>166.7</v>
      </c>
      <c r="E14" s="3">
        <v>14.83</v>
      </c>
      <c r="F14" s="3" t="s">
        <v>64</v>
      </c>
    </row>
    <row r="15" spans="1:6">
      <c r="A15" s="3" t="s">
        <v>694</v>
      </c>
      <c r="B15" s="3" t="s">
        <v>687</v>
      </c>
      <c r="C15" s="3" t="s">
        <v>579</v>
      </c>
      <c r="D15" s="3">
        <v>107.8</v>
      </c>
      <c r="E15" s="3">
        <v>9.02</v>
      </c>
      <c r="F15" s="3" t="s">
        <v>64</v>
      </c>
    </row>
    <row r="16" spans="1:6">
      <c r="A16" s="3" t="s">
        <v>695</v>
      </c>
      <c r="B16" s="3" t="s">
        <v>687</v>
      </c>
      <c r="C16" s="3" t="s">
        <v>579</v>
      </c>
      <c r="D16" s="3">
        <v>72.2</v>
      </c>
      <c r="E16" s="3">
        <v>9.1199999999999992</v>
      </c>
      <c r="F16" s="3" t="s">
        <v>64</v>
      </c>
    </row>
    <row r="17" spans="1:6">
      <c r="A17" s="3" t="s">
        <v>696</v>
      </c>
      <c r="B17" s="3" t="s">
        <v>687</v>
      </c>
      <c r="C17" s="3" t="s">
        <v>579</v>
      </c>
      <c r="D17" s="3">
        <v>65.599999999999994</v>
      </c>
      <c r="E17" s="3">
        <v>6.86</v>
      </c>
      <c r="F17" s="3" t="s">
        <v>64</v>
      </c>
    </row>
    <row r="18" spans="1:6">
      <c r="A18" s="3" t="s">
        <v>697</v>
      </c>
      <c r="B18" s="3" t="s">
        <v>687</v>
      </c>
      <c r="C18" s="3" t="s">
        <v>579</v>
      </c>
      <c r="D18" s="3">
        <v>118</v>
      </c>
      <c r="E18" s="3">
        <v>12.69</v>
      </c>
      <c r="F18" s="3" t="s">
        <v>64</v>
      </c>
    </row>
    <row r="19" spans="1:6">
      <c r="A19" s="3" t="s">
        <v>698</v>
      </c>
      <c r="B19" s="3" t="s">
        <v>687</v>
      </c>
      <c r="C19" s="3" t="s">
        <v>579</v>
      </c>
      <c r="D19" s="3">
        <v>24.4</v>
      </c>
      <c r="E19" s="3">
        <v>3.75</v>
      </c>
      <c r="F19" s="3" t="s">
        <v>64</v>
      </c>
    </row>
    <row r="20" spans="1:6">
      <c r="A20" s="3" t="s">
        <v>769</v>
      </c>
      <c r="B20" s="3" t="s">
        <v>768</v>
      </c>
      <c r="C20" s="3" t="s">
        <v>579</v>
      </c>
      <c r="D20" s="3">
        <v>58.311111111111103</v>
      </c>
      <c r="E20" s="3">
        <v>6.1428571428571432</v>
      </c>
      <c r="F20" s="3" t="s">
        <v>64</v>
      </c>
    </row>
    <row r="21" spans="1:6">
      <c r="A21" s="3" t="s">
        <v>786</v>
      </c>
      <c r="B21" s="3" t="s">
        <v>768</v>
      </c>
      <c r="C21" s="3" t="s">
        <v>579</v>
      </c>
      <c r="D21" s="3">
        <v>445</v>
      </c>
      <c r="E21" s="3">
        <v>24.678362573099417</v>
      </c>
      <c r="F21" s="3" t="s">
        <v>64</v>
      </c>
    </row>
    <row r="22" spans="1:6">
      <c r="A22" s="3" t="s">
        <v>518</v>
      </c>
      <c r="B22" s="3" t="s">
        <v>768</v>
      </c>
      <c r="C22" s="3" t="s">
        <v>579</v>
      </c>
      <c r="D22" s="3">
        <v>423.46153846153845</v>
      </c>
      <c r="E22" s="3">
        <v>24.363636363636363</v>
      </c>
      <c r="F22" s="3" t="s">
        <v>64</v>
      </c>
    </row>
    <row r="23" spans="1:6">
      <c r="A23" s="3" t="s">
        <v>770</v>
      </c>
      <c r="B23" s="3" t="s">
        <v>768</v>
      </c>
      <c r="C23" s="3" t="s">
        <v>579</v>
      </c>
      <c r="D23" s="3">
        <v>74.422222222222217</v>
      </c>
      <c r="E23" s="3">
        <v>9.4871794871794872</v>
      </c>
      <c r="F23" s="3" t="s">
        <v>64</v>
      </c>
    </row>
    <row r="24" spans="1:6">
      <c r="A24" s="3" t="s">
        <v>305</v>
      </c>
      <c r="B24" s="3" t="s">
        <v>768</v>
      </c>
      <c r="C24" s="3" t="s">
        <v>579</v>
      </c>
      <c r="D24" s="3">
        <v>181</v>
      </c>
      <c r="E24" s="3">
        <v>11.551724137931034</v>
      </c>
      <c r="F24" s="3" t="s">
        <v>64</v>
      </c>
    </row>
    <row r="25" spans="1:6">
      <c r="A25" s="3" t="s">
        <v>318</v>
      </c>
      <c r="B25" s="3" t="s">
        <v>768</v>
      </c>
      <c r="C25" s="3" t="s">
        <v>579</v>
      </c>
      <c r="D25" s="3">
        <v>101.6888888888889</v>
      </c>
      <c r="E25" s="3">
        <v>9.591836734693878</v>
      </c>
      <c r="F25" s="3" t="s">
        <v>64</v>
      </c>
    </row>
    <row r="26" spans="1:6">
      <c r="A26" s="3" t="s">
        <v>771</v>
      </c>
      <c r="B26" s="3" t="s">
        <v>768</v>
      </c>
      <c r="C26" s="3" t="s">
        <v>579</v>
      </c>
      <c r="D26" s="3">
        <v>323.5</v>
      </c>
      <c r="E26" s="3">
        <v>18.177966101694917</v>
      </c>
      <c r="F26" s="3" t="s">
        <v>64</v>
      </c>
    </row>
    <row r="27" spans="1:6">
      <c r="A27" s="3" t="s">
        <v>772</v>
      </c>
      <c r="B27" s="3" t="s">
        <v>768</v>
      </c>
      <c r="C27" s="3" t="s">
        <v>579</v>
      </c>
      <c r="D27" s="3">
        <v>81.111111111111114</v>
      </c>
      <c r="E27" s="3">
        <v>9.125</v>
      </c>
      <c r="F27" s="3" t="s">
        <v>64</v>
      </c>
    </row>
    <row r="28" spans="1:6">
      <c r="A28" s="3" t="s">
        <v>201</v>
      </c>
      <c r="B28" s="3" t="s">
        <v>768</v>
      </c>
      <c r="C28" s="3" t="s">
        <v>579</v>
      </c>
      <c r="D28" s="3">
        <v>473.3692307692308</v>
      </c>
      <c r="E28" s="3">
        <v>25.859872611464969</v>
      </c>
      <c r="F28" s="3" t="s">
        <v>64</v>
      </c>
    </row>
    <row r="29" spans="1:6">
      <c r="A29" s="3" t="s">
        <v>205</v>
      </c>
      <c r="B29" s="3" t="s">
        <v>768</v>
      </c>
      <c r="C29" s="3" t="s">
        <v>579</v>
      </c>
      <c r="D29" s="3">
        <v>349.21538461538461</v>
      </c>
      <c r="E29" s="3">
        <v>22.19178082191781</v>
      </c>
      <c r="F29" s="3" t="s">
        <v>64</v>
      </c>
    </row>
    <row r="30" spans="1:6">
      <c r="A30" s="3" t="s">
        <v>209</v>
      </c>
      <c r="B30" s="3" t="s">
        <v>768</v>
      </c>
      <c r="C30" s="3" t="s">
        <v>579</v>
      </c>
      <c r="D30" s="3">
        <v>165</v>
      </c>
      <c r="E30" s="3">
        <v>14.879518072289157</v>
      </c>
      <c r="F30" s="3" t="s">
        <v>64</v>
      </c>
    </row>
    <row r="31" spans="1:6">
      <c r="A31" s="3" t="s">
        <v>222</v>
      </c>
      <c r="B31" s="3" t="s">
        <v>768</v>
      </c>
      <c r="C31" s="3" t="s">
        <v>579</v>
      </c>
      <c r="D31" s="3">
        <v>36.133333333333333</v>
      </c>
      <c r="E31" s="3">
        <v>5.416666666666667</v>
      </c>
      <c r="F31" s="3" t="s">
        <v>64</v>
      </c>
    </row>
    <row r="32" spans="1:6">
      <c r="A32" s="3" t="s">
        <v>773</v>
      </c>
      <c r="B32" s="3" t="s">
        <v>768</v>
      </c>
      <c r="C32" s="3" t="s">
        <v>579</v>
      </c>
      <c r="D32" s="3">
        <v>426.66666666666669</v>
      </c>
      <c r="E32" s="3">
        <v>24.117647058823529</v>
      </c>
      <c r="F32" s="3" t="s">
        <v>64</v>
      </c>
    </row>
    <row r="33" spans="1:6">
      <c r="A33" s="3" t="s">
        <v>774</v>
      </c>
      <c r="B33" s="3" t="s">
        <v>768</v>
      </c>
      <c r="C33" s="3" t="s">
        <v>579</v>
      </c>
      <c r="D33" s="3">
        <v>350.13333333333333</v>
      </c>
      <c r="E33" s="3">
        <v>21.0752688172043</v>
      </c>
      <c r="F33" s="3" t="s">
        <v>64</v>
      </c>
    </row>
    <row r="34" spans="1:6">
      <c r="A34" s="3" t="s">
        <v>775</v>
      </c>
      <c r="B34" s="3" t="s">
        <v>768</v>
      </c>
      <c r="C34" s="3" t="s">
        <v>579</v>
      </c>
      <c r="D34" s="3">
        <v>271.0888888888889</v>
      </c>
      <c r="E34" s="3">
        <v>16.041666666666668</v>
      </c>
      <c r="F34" s="3" t="s">
        <v>64</v>
      </c>
    </row>
    <row r="35" spans="1:6">
      <c r="A35" s="3" t="s">
        <v>776</v>
      </c>
      <c r="B35" s="3" t="s">
        <v>768</v>
      </c>
      <c r="C35" s="3" t="s">
        <v>579</v>
      </c>
      <c r="D35" s="3">
        <v>202.5</v>
      </c>
      <c r="E35" s="3">
        <v>13.846153846153847</v>
      </c>
      <c r="F35" s="3" t="s">
        <v>64</v>
      </c>
    </row>
    <row r="36" spans="1:6">
      <c r="A36" s="3" t="s">
        <v>777</v>
      </c>
      <c r="B36" s="3" t="s">
        <v>768</v>
      </c>
      <c r="C36" s="3" t="s">
        <v>579</v>
      </c>
      <c r="D36" s="3">
        <v>58.75</v>
      </c>
      <c r="E36" s="3">
        <v>5.384615384615385</v>
      </c>
      <c r="F36" s="3" t="s">
        <v>64</v>
      </c>
    </row>
    <row r="37" spans="1:6">
      <c r="A37" s="3" t="s">
        <v>212</v>
      </c>
      <c r="B37" s="3" t="s">
        <v>768</v>
      </c>
      <c r="C37" s="3" t="s">
        <v>579</v>
      </c>
      <c r="D37" s="3">
        <v>116.11111111111111</v>
      </c>
      <c r="E37" s="3">
        <v>11.346153846153847</v>
      </c>
      <c r="F37" s="3" t="s">
        <v>64</v>
      </c>
    </row>
    <row r="38" spans="1:6">
      <c r="A38" s="3" t="s">
        <v>217</v>
      </c>
      <c r="B38" s="3" t="s">
        <v>768</v>
      </c>
      <c r="C38" s="3" t="s">
        <v>579</v>
      </c>
      <c r="D38" s="3">
        <v>46.533333333333331</v>
      </c>
      <c r="E38" s="3">
        <v>5.833333333333333</v>
      </c>
      <c r="F38" s="3" t="s">
        <v>64</v>
      </c>
    </row>
    <row r="39" spans="1:6">
      <c r="A39" s="3" t="s">
        <v>236</v>
      </c>
      <c r="B39" s="3" t="s">
        <v>768</v>
      </c>
      <c r="C39" s="3" t="s">
        <v>579</v>
      </c>
      <c r="D39" s="3">
        <v>45.022222222222219</v>
      </c>
      <c r="E39" s="3">
        <v>6.290322580645161</v>
      </c>
      <c r="F39" s="3" t="s">
        <v>64</v>
      </c>
    </row>
    <row r="40" spans="1:6">
      <c r="A40" s="3" t="s">
        <v>140</v>
      </c>
      <c r="B40" s="3" t="s">
        <v>768</v>
      </c>
      <c r="C40" s="3" t="s">
        <v>579</v>
      </c>
      <c r="D40" s="3">
        <v>444.2</v>
      </c>
      <c r="E40" s="3">
        <v>25.493421052631579</v>
      </c>
      <c r="F40" s="3" t="s">
        <v>64</v>
      </c>
    </row>
    <row r="41" spans="1:6">
      <c r="A41" s="3" t="s">
        <v>262</v>
      </c>
      <c r="B41" s="3" t="s">
        <v>768</v>
      </c>
      <c r="C41" s="3" t="s">
        <v>579</v>
      </c>
      <c r="D41" s="3">
        <v>215.5</v>
      </c>
      <c r="E41" s="3">
        <v>14.888888888888889</v>
      </c>
      <c r="F41" s="3" t="s">
        <v>64</v>
      </c>
    </row>
    <row r="42" spans="1:6">
      <c r="A42" s="3" t="s">
        <v>778</v>
      </c>
      <c r="B42" s="3" t="s">
        <v>768</v>
      </c>
      <c r="C42" s="3" t="s">
        <v>579</v>
      </c>
      <c r="D42" s="3">
        <v>329.2</v>
      </c>
      <c r="E42" s="3">
        <v>20.037037037037038</v>
      </c>
      <c r="F42" s="3" t="s">
        <v>64</v>
      </c>
    </row>
    <row r="43" spans="1:6">
      <c r="A43" s="3" t="s">
        <v>779</v>
      </c>
      <c r="B43" s="3" t="s">
        <v>768</v>
      </c>
      <c r="C43" s="3" t="s">
        <v>579</v>
      </c>
      <c r="D43" s="3">
        <v>97.244444444444454</v>
      </c>
      <c r="E43" s="3">
        <v>10.212765957446809</v>
      </c>
      <c r="F43" s="3" t="s">
        <v>64</v>
      </c>
    </row>
    <row r="44" spans="1:6">
      <c r="A44" s="3" t="s">
        <v>165</v>
      </c>
      <c r="B44" s="3" t="s">
        <v>768</v>
      </c>
      <c r="C44" s="3" t="s">
        <v>579</v>
      </c>
      <c r="D44" s="3">
        <v>205.01538461538459</v>
      </c>
      <c r="E44" s="3">
        <v>17.058823529411764</v>
      </c>
      <c r="F44" s="3" t="s">
        <v>64</v>
      </c>
    </row>
    <row r="45" spans="1:6">
      <c r="A45" s="3" t="s">
        <v>172</v>
      </c>
      <c r="B45" s="3" t="s">
        <v>768</v>
      </c>
      <c r="C45" s="3" t="s">
        <v>579</v>
      </c>
      <c r="D45" s="3">
        <v>171.8923076923077</v>
      </c>
      <c r="E45" s="3">
        <v>15.108695652173912</v>
      </c>
      <c r="F45" s="3" t="s">
        <v>64</v>
      </c>
    </row>
    <row r="46" spans="1:6">
      <c r="A46" s="3" t="s">
        <v>780</v>
      </c>
      <c r="B46" s="3" t="s">
        <v>768</v>
      </c>
      <c r="C46" s="3" t="s">
        <v>579</v>
      </c>
      <c r="D46" s="3">
        <v>96</v>
      </c>
      <c r="E46" s="3">
        <v>10.588235294117647</v>
      </c>
      <c r="F46" s="3" t="s">
        <v>64</v>
      </c>
    </row>
    <row r="47" spans="1:6">
      <c r="A47" s="3" t="s">
        <v>781</v>
      </c>
      <c r="B47" s="3" t="s">
        <v>768</v>
      </c>
      <c r="C47" s="3" t="s">
        <v>579</v>
      </c>
      <c r="D47" s="3">
        <v>76</v>
      </c>
      <c r="E47" s="3">
        <v>8.75</v>
      </c>
      <c r="F47" s="3" t="s">
        <v>64</v>
      </c>
    </row>
    <row r="48" spans="1:6">
      <c r="A48" s="3" t="s">
        <v>782</v>
      </c>
      <c r="B48" s="3" t="s">
        <v>768</v>
      </c>
      <c r="C48" s="3" t="s">
        <v>579</v>
      </c>
      <c r="D48" s="3">
        <v>44.466666666666669</v>
      </c>
      <c r="E48" s="3">
        <v>8.2608695652173907</v>
      </c>
      <c r="F48" s="3" t="s">
        <v>64</v>
      </c>
    </row>
    <row r="49" spans="1:6">
      <c r="A49" s="3" t="s">
        <v>783</v>
      </c>
      <c r="B49" s="3" t="s">
        <v>768</v>
      </c>
      <c r="C49" s="3" t="s">
        <v>579</v>
      </c>
      <c r="D49" s="3">
        <v>120.02222222222223</v>
      </c>
      <c r="E49" s="3">
        <v>9.473684210526315</v>
      </c>
      <c r="F49" s="3" t="s">
        <v>64</v>
      </c>
    </row>
    <row r="50" spans="1:6">
      <c r="A50" s="3" t="s">
        <v>784</v>
      </c>
      <c r="B50" s="3" t="s">
        <v>768</v>
      </c>
      <c r="C50" s="3" t="s">
        <v>579</v>
      </c>
      <c r="D50" s="3">
        <v>52.2</v>
      </c>
      <c r="E50" s="3">
        <v>7.7777777777777777</v>
      </c>
      <c r="F50" s="3" t="s">
        <v>64</v>
      </c>
    </row>
    <row r="51" spans="1:6">
      <c r="A51" s="3" t="s">
        <v>87</v>
      </c>
      <c r="B51" s="3" t="s">
        <v>768</v>
      </c>
      <c r="C51" s="3" t="s">
        <v>579</v>
      </c>
      <c r="D51" s="3">
        <v>448.73333333333335</v>
      </c>
      <c r="E51" s="3">
        <v>25.512820512820515</v>
      </c>
      <c r="F51" s="3" t="s">
        <v>64</v>
      </c>
    </row>
    <row r="52" spans="1:6">
      <c r="A52" s="3" t="s">
        <v>785</v>
      </c>
      <c r="B52" s="3" t="s">
        <v>768</v>
      </c>
      <c r="C52" s="3" t="s">
        <v>579</v>
      </c>
      <c r="D52" s="3">
        <v>362.06666666666666</v>
      </c>
      <c r="E52" s="3">
        <v>21.870503597122301</v>
      </c>
      <c r="F52" s="3" t="s">
        <v>64</v>
      </c>
    </row>
    <row r="53" spans="1:6">
      <c r="A53" s="3" t="s">
        <v>790</v>
      </c>
      <c r="B53" s="3" t="s">
        <v>788</v>
      </c>
      <c r="C53" s="3" t="s">
        <v>579</v>
      </c>
      <c r="D53" s="3">
        <v>78.5</v>
      </c>
      <c r="E53" s="3">
        <v>6.2</v>
      </c>
      <c r="F53" s="3" t="s">
        <v>64</v>
      </c>
    </row>
    <row r="54" spans="1:6">
      <c r="A54" s="3" t="s">
        <v>798</v>
      </c>
      <c r="B54" s="3" t="s">
        <v>788</v>
      </c>
      <c r="C54" s="3" t="s">
        <v>579</v>
      </c>
      <c r="D54" s="3">
        <v>91</v>
      </c>
      <c r="E54" s="3">
        <v>8.4313725490196081</v>
      </c>
      <c r="F54" s="3" t="s">
        <v>64</v>
      </c>
    </row>
    <row r="55" spans="1:6">
      <c r="A55" s="3" t="s">
        <v>802</v>
      </c>
      <c r="B55" s="3" t="s">
        <v>788</v>
      </c>
      <c r="C55" s="3" t="s">
        <v>579</v>
      </c>
      <c r="D55" s="3">
        <v>97</v>
      </c>
      <c r="E55" s="3">
        <v>7.9629629629629628</v>
      </c>
      <c r="F55" s="3" t="s">
        <v>64</v>
      </c>
    </row>
    <row r="56" spans="1:6">
      <c r="A56" s="3" t="s">
        <v>793</v>
      </c>
      <c r="B56" s="3" t="s">
        <v>788</v>
      </c>
      <c r="C56" s="3" t="s">
        <v>579</v>
      </c>
      <c r="D56" s="3">
        <v>57</v>
      </c>
      <c r="E56" s="3">
        <v>5.9459459459459456</v>
      </c>
      <c r="F56" s="3" t="s">
        <v>64</v>
      </c>
    </row>
    <row r="57" spans="1:6">
      <c r="A57" s="3" t="s">
        <v>810</v>
      </c>
      <c r="B57" s="3" t="s">
        <v>788</v>
      </c>
      <c r="C57" s="3" t="s">
        <v>579</v>
      </c>
      <c r="D57" s="3">
        <v>40.5</v>
      </c>
      <c r="E57" s="3">
        <v>4</v>
      </c>
      <c r="F57" s="3" t="s">
        <v>64</v>
      </c>
    </row>
    <row r="58" spans="1:6">
      <c r="A58" s="3" t="s">
        <v>789</v>
      </c>
      <c r="B58" s="3" t="s">
        <v>788</v>
      </c>
      <c r="C58" s="3" t="s">
        <v>579</v>
      </c>
      <c r="D58" s="3">
        <v>519</v>
      </c>
      <c r="E58" s="3">
        <v>22.546583850931675</v>
      </c>
      <c r="F58" s="3" t="s">
        <v>64</v>
      </c>
    </row>
    <row r="59" spans="1:6">
      <c r="A59" s="3" t="s">
        <v>795</v>
      </c>
      <c r="B59" s="3" t="s">
        <v>788</v>
      </c>
      <c r="C59" s="3" t="s">
        <v>579</v>
      </c>
      <c r="D59" s="3">
        <v>105.5</v>
      </c>
      <c r="E59" s="3">
        <v>8.4745762711864412</v>
      </c>
      <c r="F59" s="3" t="s">
        <v>64</v>
      </c>
    </row>
    <row r="60" spans="1:6">
      <c r="A60" s="3" t="s">
        <v>803</v>
      </c>
      <c r="B60" s="3" t="s">
        <v>788</v>
      </c>
      <c r="C60" s="3" t="s">
        <v>579</v>
      </c>
      <c r="D60" s="3">
        <v>75.5</v>
      </c>
      <c r="E60" s="3">
        <v>5.4716981132075473</v>
      </c>
      <c r="F60" s="3" t="s">
        <v>64</v>
      </c>
    </row>
    <row r="61" spans="1:6">
      <c r="A61" s="3" t="s">
        <v>809</v>
      </c>
      <c r="B61" s="3" t="s">
        <v>788</v>
      </c>
      <c r="C61" s="3" t="s">
        <v>579</v>
      </c>
      <c r="D61" s="3">
        <v>47</v>
      </c>
      <c r="E61" s="3">
        <v>4.5454545454545459</v>
      </c>
      <c r="F61" s="3" t="s">
        <v>64</v>
      </c>
    </row>
    <row r="62" spans="1:6">
      <c r="A62" s="3" t="s">
        <v>797</v>
      </c>
      <c r="B62" s="3" t="s">
        <v>788</v>
      </c>
      <c r="C62" s="3" t="s">
        <v>579</v>
      </c>
      <c r="D62" s="3">
        <v>150.5</v>
      </c>
      <c r="E62" s="3">
        <v>10.526315789473685</v>
      </c>
      <c r="F62" s="3" t="s">
        <v>64</v>
      </c>
    </row>
    <row r="63" spans="1:6">
      <c r="A63" s="3" t="s">
        <v>804</v>
      </c>
      <c r="B63" s="3" t="s">
        <v>788</v>
      </c>
      <c r="C63" s="3" t="s">
        <v>579</v>
      </c>
      <c r="D63" s="3">
        <v>82</v>
      </c>
      <c r="E63" s="3">
        <v>6.6037735849056602</v>
      </c>
      <c r="F63" s="3" t="s">
        <v>64</v>
      </c>
    </row>
    <row r="64" spans="1:6">
      <c r="A64" s="3" t="s">
        <v>806</v>
      </c>
      <c r="B64" s="3" t="s">
        <v>788</v>
      </c>
      <c r="C64" s="3" t="s">
        <v>579</v>
      </c>
      <c r="D64" s="3">
        <v>248</v>
      </c>
      <c r="E64" s="3">
        <v>12.946428571428571</v>
      </c>
      <c r="F64" s="3" t="s">
        <v>64</v>
      </c>
    </row>
    <row r="65" spans="1:6">
      <c r="A65" s="3" t="s">
        <v>807</v>
      </c>
      <c r="B65" s="3" t="s">
        <v>788</v>
      </c>
      <c r="C65" s="3" t="s">
        <v>579</v>
      </c>
      <c r="D65" s="3">
        <v>116</v>
      </c>
      <c r="E65" s="3">
        <v>9.0322580645161299</v>
      </c>
      <c r="F65" s="3" t="s">
        <v>64</v>
      </c>
    </row>
    <row r="66" spans="1:6">
      <c r="A66" s="3" t="s">
        <v>791</v>
      </c>
      <c r="B66" s="3" t="s">
        <v>788</v>
      </c>
      <c r="C66" s="3" t="s">
        <v>579</v>
      </c>
      <c r="D66" s="3">
        <v>63</v>
      </c>
      <c r="E66" s="3">
        <v>4.1304347826086953</v>
      </c>
      <c r="F66" s="3" t="s">
        <v>64</v>
      </c>
    </row>
    <row r="67" spans="1:6">
      <c r="A67" s="3" t="s">
        <v>792</v>
      </c>
      <c r="B67" s="3" t="s">
        <v>788</v>
      </c>
      <c r="C67" s="3" t="s">
        <v>579</v>
      </c>
      <c r="D67" s="3">
        <v>55</v>
      </c>
      <c r="E67" s="3">
        <v>4.5</v>
      </c>
      <c r="F67" s="3" t="s">
        <v>64</v>
      </c>
    </row>
    <row r="68" spans="1:6">
      <c r="A68" s="3" t="s">
        <v>808</v>
      </c>
      <c r="B68" s="3" t="s">
        <v>788</v>
      </c>
      <c r="C68" s="3" t="s">
        <v>579</v>
      </c>
      <c r="D68" s="3">
        <v>70</v>
      </c>
      <c r="E68" s="3">
        <v>4.8979591836734695</v>
      </c>
      <c r="F68" s="3" t="s">
        <v>64</v>
      </c>
    </row>
    <row r="69" spans="1:6">
      <c r="A69" s="3" t="s">
        <v>800</v>
      </c>
      <c r="B69" s="3" t="s">
        <v>788</v>
      </c>
      <c r="C69" s="3" t="s">
        <v>579</v>
      </c>
      <c r="D69" s="3">
        <v>21</v>
      </c>
      <c r="E69" s="3">
        <v>6.1538461538461542</v>
      </c>
      <c r="F69" s="3" t="s">
        <v>64</v>
      </c>
    </row>
    <row r="70" spans="1:6">
      <c r="A70" s="3" t="s">
        <v>801</v>
      </c>
      <c r="B70" s="3" t="s">
        <v>788</v>
      </c>
      <c r="C70" s="3" t="s">
        <v>579</v>
      </c>
      <c r="D70" s="3">
        <v>129.5</v>
      </c>
      <c r="E70" s="3">
        <v>10.303030303030303</v>
      </c>
      <c r="F70" s="3" t="s">
        <v>64</v>
      </c>
    </row>
    <row r="71" spans="1:6">
      <c r="A71" s="3" t="s">
        <v>794</v>
      </c>
      <c r="B71" s="3" t="s">
        <v>788</v>
      </c>
      <c r="C71" s="3" t="s">
        <v>579</v>
      </c>
      <c r="D71" s="3">
        <v>51.5</v>
      </c>
      <c r="E71" s="3">
        <v>5.2777777777777777</v>
      </c>
      <c r="F71" s="3" t="s">
        <v>64</v>
      </c>
    </row>
    <row r="72" spans="1:6">
      <c r="A72" s="3" t="s">
        <v>799</v>
      </c>
      <c r="B72" s="3" t="s">
        <v>788</v>
      </c>
      <c r="C72" s="3" t="s">
        <v>579</v>
      </c>
      <c r="D72" s="3">
        <v>99</v>
      </c>
      <c r="E72" s="3">
        <v>8.4210526315789469</v>
      </c>
      <c r="F72" s="3" t="s">
        <v>64</v>
      </c>
    </row>
    <row r="73" spans="1:6">
      <c r="A73" s="3" t="s">
        <v>805</v>
      </c>
      <c r="B73" s="3" t="s">
        <v>788</v>
      </c>
      <c r="C73" s="3" t="s">
        <v>579</v>
      </c>
      <c r="D73" s="3">
        <v>28</v>
      </c>
      <c r="E73" s="3">
        <v>2.5</v>
      </c>
      <c r="F73" s="3" t="s">
        <v>64</v>
      </c>
    </row>
    <row r="74" spans="1:6">
      <c r="A74" s="3" t="s">
        <v>796</v>
      </c>
      <c r="B74" s="3" t="s">
        <v>788</v>
      </c>
      <c r="C74" s="3" t="s">
        <v>579</v>
      </c>
      <c r="D74" s="3">
        <v>199</v>
      </c>
      <c r="E74" s="3">
        <v>12.553191489361701</v>
      </c>
      <c r="F74" s="3" t="s">
        <v>64</v>
      </c>
    </row>
    <row r="75" spans="1:6">
      <c r="A75" s="3" t="s">
        <v>816</v>
      </c>
      <c r="B75" s="3" t="s">
        <v>815</v>
      </c>
      <c r="C75" s="3" t="s">
        <v>579</v>
      </c>
      <c r="D75" s="3">
        <v>505</v>
      </c>
      <c r="E75" s="3">
        <v>23.67</v>
      </c>
      <c r="F75" s="3" t="s">
        <v>64</v>
      </c>
    </row>
    <row r="76" spans="1:6">
      <c r="A76" s="3" t="s">
        <v>535</v>
      </c>
      <c r="B76" s="3" t="s">
        <v>815</v>
      </c>
      <c r="C76" s="3" t="s">
        <v>579</v>
      </c>
      <c r="D76" s="3">
        <v>447.3</v>
      </c>
      <c r="E76" s="3">
        <v>23.7</v>
      </c>
      <c r="F76" s="3" t="s">
        <v>64</v>
      </c>
    </row>
    <row r="77" spans="1:6">
      <c r="A77" s="3" t="s">
        <v>108</v>
      </c>
      <c r="B77" s="3" t="s">
        <v>815</v>
      </c>
      <c r="C77" s="3" t="s">
        <v>579</v>
      </c>
      <c r="D77" s="3">
        <v>378.2</v>
      </c>
      <c r="E77" s="3">
        <v>20.81</v>
      </c>
      <c r="F77" s="3" t="s">
        <v>64</v>
      </c>
    </row>
    <row r="78" spans="1:6">
      <c r="A78" s="3" t="s">
        <v>534</v>
      </c>
      <c r="B78" s="3" t="s">
        <v>815</v>
      </c>
      <c r="C78" s="3" t="s">
        <v>579</v>
      </c>
      <c r="D78" s="3">
        <v>337.3</v>
      </c>
      <c r="E78" s="3">
        <v>17.28</v>
      </c>
      <c r="F78" s="3" t="s">
        <v>64</v>
      </c>
    </row>
    <row r="79" spans="1:6">
      <c r="A79" s="3" t="s">
        <v>817</v>
      </c>
      <c r="B79" s="3" t="s">
        <v>815</v>
      </c>
      <c r="C79" s="3" t="s">
        <v>579</v>
      </c>
      <c r="D79" s="3">
        <v>318.2</v>
      </c>
      <c r="E79" s="3">
        <v>18.690000000000001</v>
      </c>
      <c r="F79" s="3" t="s">
        <v>64</v>
      </c>
    </row>
    <row r="80" spans="1:6">
      <c r="A80" s="3" t="s">
        <v>818</v>
      </c>
      <c r="B80" s="3" t="s">
        <v>815</v>
      </c>
      <c r="C80" s="3" t="s">
        <v>579</v>
      </c>
      <c r="D80" s="3">
        <v>249.1</v>
      </c>
      <c r="E80" s="3">
        <v>16.350000000000001</v>
      </c>
      <c r="F80" s="3" t="s">
        <v>64</v>
      </c>
    </row>
    <row r="81" spans="1:6">
      <c r="A81" s="3" t="s">
        <v>543</v>
      </c>
      <c r="B81" s="3" t="s">
        <v>815</v>
      </c>
      <c r="C81" s="3" t="s">
        <v>579</v>
      </c>
      <c r="D81" s="3">
        <v>246</v>
      </c>
      <c r="E81" s="3">
        <v>17.64</v>
      </c>
      <c r="F81" s="3" t="s">
        <v>64</v>
      </c>
    </row>
    <row r="82" spans="1:6">
      <c r="A82" s="3" t="s">
        <v>819</v>
      </c>
      <c r="B82" s="3" t="s">
        <v>815</v>
      </c>
      <c r="C82" s="3" t="s">
        <v>579</v>
      </c>
      <c r="D82" s="3">
        <v>182.7</v>
      </c>
      <c r="E82" s="3">
        <v>13.93</v>
      </c>
      <c r="F82" s="3" t="s">
        <v>64</v>
      </c>
    </row>
    <row r="83" spans="1:6">
      <c r="A83" s="3" t="s">
        <v>103</v>
      </c>
      <c r="B83" s="3" t="s">
        <v>815</v>
      </c>
      <c r="C83" s="3" t="s">
        <v>579</v>
      </c>
      <c r="D83" s="3">
        <v>90</v>
      </c>
      <c r="E83" s="3">
        <v>9.15</v>
      </c>
      <c r="F83" s="3" t="s">
        <v>64</v>
      </c>
    </row>
    <row r="84" spans="1:6">
      <c r="A84" s="3" t="s">
        <v>820</v>
      </c>
      <c r="B84" s="3" t="s">
        <v>815</v>
      </c>
      <c r="C84" s="3" t="s">
        <v>579</v>
      </c>
      <c r="D84" s="3">
        <v>133.6</v>
      </c>
      <c r="E84" s="3">
        <v>10.42</v>
      </c>
      <c r="F84" s="3" t="s">
        <v>64</v>
      </c>
    </row>
    <row r="85" spans="1:6">
      <c r="A85" s="3" t="s">
        <v>821</v>
      </c>
      <c r="B85" s="3" t="s">
        <v>815</v>
      </c>
      <c r="C85" s="3" t="s">
        <v>579</v>
      </c>
      <c r="D85" s="3">
        <v>113</v>
      </c>
      <c r="E85" s="3">
        <v>11.32</v>
      </c>
      <c r="F85" s="3" t="s">
        <v>64</v>
      </c>
    </row>
    <row r="86" spans="1:6">
      <c r="A86" s="3" t="s">
        <v>822</v>
      </c>
      <c r="B86" s="3" t="s">
        <v>815</v>
      </c>
      <c r="C86" s="3" t="s">
        <v>579</v>
      </c>
      <c r="D86" s="3">
        <v>107</v>
      </c>
      <c r="E86" s="3">
        <v>9.81</v>
      </c>
      <c r="F86" s="3" t="s">
        <v>64</v>
      </c>
    </row>
    <row r="87" spans="1:6">
      <c r="A87" s="3" t="s">
        <v>113</v>
      </c>
      <c r="B87" s="3" t="s">
        <v>815</v>
      </c>
      <c r="C87" s="3" t="s">
        <v>579</v>
      </c>
      <c r="D87" s="3">
        <v>169</v>
      </c>
      <c r="E87" s="3">
        <v>10.36</v>
      </c>
      <c r="F87" s="3" t="s">
        <v>64</v>
      </c>
    </row>
    <row r="88" spans="1:6">
      <c r="A88" s="3" t="s">
        <v>823</v>
      </c>
      <c r="B88" s="3" t="s">
        <v>815</v>
      </c>
      <c r="C88" s="3" t="s">
        <v>579</v>
      </c>
      <c r="D88" s="3">
        <v>138</v>
      </c>
      <c r="E88" s="3">
        <v>10.91</v>
      </c>
      <c r="F88" s="3" t="s">
        <v>64</v>
      </c>
    </row>
    <row r="89" spans="1:6">
      <c r="A89" s="3" t="s">
        <v>824</v>
      </c>
      <c r="B89" s="3" t="s">
        <v>815</v>
      </c>
      <c r="C89" s="3" t="s">
        <v>579</v>
      </c>
      <c r="D89" s="3">
        <v>126</v>
      </c>
      <c r="E89" s="3">
        <v>9.09</v>
      </c>
      <c r="F89" s="3" t="s">
        <v>64</v>
      </c>
    </row>
    <row r="90" spans="1:6">
      <c r="A90" s="3" t="s">
        <v>825</v>
      </c>
      <c r="B90" s="3" t="s">
        <v>815</v>
      </c>
      <c r="C90" s="3" t="s">
        <v>579</v>
      </c>
      <c r="D90" s="3">
        <v>107</v>
      </c>
      <c r="E90" s="3">
        <v>8.4499999999999993</v>
      </c>
      <c r="F90" s="3" t="s">
        <v>64</v>
      </c>
    </row>
    <row r="91" spans="1:6">
      <c r="A91" s="3" t="s">
        <v>826</v>
      </c>
      <c r="B91" s="3" t="s">
        <v>815</v>
      </c>
      <c r="C91" s="3" t="s">
        <v>579</v>
      </c>
      <c r="D91" s="3">
        <v>67</v>
      </c>
      <c r="E91" s="3">
        <v>5.58</v>
      </c>
      <c r="F91" s="3" t="s">
        <v>64</v>
      </c>
    </row>
    <row r="92" spans="1:6">
      <c r="A92" s="3" t="s">
        <v>827</v>
      </c>
      <c r="B92" s="3" t="s">
        <v>815</v>
      </c>
      <c r="C92" s="3" t="s">
        <v>579</v>
      </c>
      <c r="D92" s="3">
        <v>52</v>
      </c>
      <c r="E92" s="3">
        <v>4.4400000000000004</v>
      </c>
      <c r="F92" s="3" t="s">
        <v>64</v>
      </c>
    </row>
    <row r="93" spans="1:6">
      <c r="A93" s="3" t="s">
        <v>538</v>
      </c>
      <c r="B93" s="3" t="s">
        <v>815</v>
      </c>
      <c r="C93" s="3" t="s">
        <v>579</v>
      </c>
      <c r="D93" s="3">
        <v>55</v>
      </c>
      <c r="E93" s="3">
        <v>4.47</v>
      </c>
      <c r="F93" s="3" t="s">
        <v>64</v>
      </c>
    </row>
    <row r="94" spans="1:6">
      <c r="A94" s="3" t="s">
        <v>828</v>
      </c>
      <c r="B94" s="3" t="s">
        <v>815</v>
      </c>
      <c r="C94" s="3" t="s">
        <v>579</v>
      </c>
      <c r="D94" s="3">
        <v>53</v>
      </c>
      <c r="E94" s="3">
        <v>6.06</v>
      </c>
      <c r="F94" s="3" t="s">
        <v>64</v>
      </c>
    </row>
    <row r="95" spans="1:6">
      <c r="A95" s="3" t="s">
        <v>545</v>
      </c>
      <c r="B95" s="3" t="s">
        <v>815</v>
      </c>
      <c r="C95" s="3" t="s">
        <v>579</v>
      </c>
      <c r="D95" s="3">
        <v>43</v>
      </c>
      <c r="E95" s="3">
        <v>3.87</v>
      </c>
      <c r="F95" s="3" t="s">
        <v>64</v>
      </c>
    </row>
    <row r="96" spans="1:6">
      <c r="A96" s="3" t="s">
        <v>829</v>
      </c>
      <c r="B96" s="3" t="s">
        <v>815</v>
      </c>
      <c r="C96" s="3" t="s">
        <v>579</v>
      </c>
      <c r="D96" s="3">
        <v>32</v>
      </c>
      <c r="E96" s="3">
        <v>5.24</v>
      </c>
      <c r="F96" s="3" t="s">
        <v>64</v>
      </c>
    </row>
    <row r="97" spans="1:6">
      <c r="A97" s="3" t="s">
        <v>830</v>
      </c>
      <c r="B97" s="3" t="s">
        <v>815</v>
      </c>
      <c r="C97" s="3" t="s">
        <v>579</v>
      </c>
      <c r="D97" s="3">
        <v>27</v>
      </c>
      <c r="E97" s="3">
        <v>3.5</v>
      </c>
      <c r="F97" s="3" t="s">
        <v>64</v>
      </c>
    </row>
    <row r="98" spans="1:6">
      <c r="A98" s="3" t="s">
        <v>831</v>
      </c>
      <c r="B98" s="3" t="s">
        <v>815</v>
      </c>
      <c r="C98" s="3" t="s">
        <v>579</v>
      </c>
      <c r="D98" s="3">
        <v>22</v>
      </c>
      <c r="E98" s="3">
        <v>1.58</v>
      </c>
      <c r="F98" s="3" t="s">
        <v>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topLeftCell="A53" workbookViewId="0">
      <selection activeCell="A79" sqref="A79"/>
    </sheetView>
  </sheetViews>
  <sheetFormatPr defaultRowHeight="15"/>
  <cols>
    <col min="1" max="1" width="24.85546875" bestFit="1" customWidth="1"/>
    <col min="2" max="2" width="23.5703125" bestFit="1" customWidth="1"/>
    <col min="3" max="3" width="5.28515625" bestFit="1" customWidth="1"/>
    <col min="4" max="6" width="1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100</v>
      </c>
      <c r="B2" s="5" t="s">
        <v>114</v>
      </c>
      <c r="C2" s="5" t="s">
        <v>83</v>
      </c>
      <c r="D2" s="5">
        <v>576.81818181818187</v>
      </c>
      <c r="E2" s="5">
        <v>24.458598726114651</v>
      </c>
      <c r="F2" s="5">
        <v>9.545454545454545</v>
      </c>
    </row>
    <row r="3" spans="1:6">
      <c r="A3" s="5" t="s">
        <v>90</v>
      </c>
      <c r="B3" s="5" t="s">
        <v>82</v>
      </c>
      <c r="C3" s="5" t="s">
        <v>83</v>
      </c>
      <c r="D3" s="5">
        <v>427.5</v>
      </c>
      <c r="E3" s="5">
        <v>22.4</v>
      </c>
      <c r="F3" s="5">
        <f>51/8</f>
        <v>6.375</v>
      </c>
    </row>
    <row r="4" spans="1:6">
      <c r="A4" s="5" t="s">
        <v>84</v>
      </c>
      <c r="B4" s="5" t="s">
        <v>82</v>
      </c>
      <c r="C4" s="5" t="s">
        <v>83</v>
      </c>
      <c r="D4" s="5">
        <v>448.3</v>
      </c>
      <c r="E4" s="5">
        <v>21.49</v>
      </c>
      <c r="F4" s="5">
        <f>64/9</f>
        <v>7.1111111111111107</v>
      </c>
    </row>
    <row r="5" spans="1:6">
      <c r="A5" s="5" t="s">
        <v>108</v>
      </c>
      <c r="B5" s="5" t="s">
        <v>114</v>
      </c>
      <c r="C5" s="5" t="s">
        <v>83</v>
      </c>
      <c r="D5" s="5">
        <v>431.36363636363637</v>
      </c>
      <c r="E5" s="5">
        <v>21.40625</v>
      </c>
      <c r="F5" s="5">
        <v>6.2727272727272725</v>
      </c>
    </row>
    <row r="6" spans="1:6">
      <c r="A6" s="5" t="s">
        <v>91</v>
      </c>
      <c r="B6" s="5" t="s">
        <v>82</v>
      </c>
      <c r="C6" s="5" t="s">
        <v>83</v>
      </c>
      <c r="D6" s="5">
        <v>410.8</v>
      </c>
      <c r="E6" s="5">
        <v>21.17</v>
      </c>
      <c r="F6" s="5">
        <f>28/6</f>
        <v>4.666666666666667</v>
      </c>
    </row>
    <row r="7" spans="1:6">
      <c r="A7" s="5" t="s">
        <v>107</v>
      </c>
      <c r="B7" s="5" t="s">
        <v>114</v>
      </c>
      <c r="C7" s="5" t="s">
        <v>83</v>
      </c>
      <c r="D7" s="5">
        <v>424.56363636363636</v>
      </c>
      <c r="E7" s="5">
        <v>21.007751937984494</v>
      </c>
      <c r="F7" s="5">
        <v>6.3636363636363633</v>
      </c>
    </row>
    <row r="8" spans="1:6">
      <c r="A8" s="5" t="s">
        <v>85</v>
      </c>
      <c r="B8" s="5" t="s">
        <v>82</v>
      </c>
      <c r="C8" s="5" t="s">
        <v>83</v>
      </c>
      <c r="D8" s="5">
        <v>397.2</v>
      </c>
      <c r="E8" s="5">
        <v>20.9</v>
      </c>
      <c r="F8" s="5">
        <f>45/9</f>
        <v>5</v>
      </c>
    </row>
    <row r="9" spans="1:6">
      <c r="A9" s="5" t="s">
        <v>95</v>
      </c>
      <c r="B9" s="5" t="s">
        <v>82</v>
      </c>
      <c r="C9" s="5" t="s">
        <v>83</v>
      </c>
      <c r="D9" s="5">
        <v>385.6</v>
      </c>
      <c r="E9" s="5">
        <v>19.899999999999999</v>
      </c>
      <c r="F9" s="5">
        <f>39/8</f>
        <v>4.875</v>
      </c>
    </row>
    <row r="10" spans="1:6">
      <c r="A10" s="5" t="s">
        <v>102</v>
      </c>
      <c r="B10" s="5" t="s">
        <v>114</v>
      </c>
      <c r="C10" s="5" t="s">
        <v>83</v>
      </c>
      <c r="D10" s="5">
        <v>282.45454545454544</v>
      </c>
      <c r="E10" s="5">
        <v>19.625</v>
      </c>
      <c r="F10" s="5">
        <v>3</v>
      </c>
    </row>
    <row r="11" spans="1:6">
      <c r="A11" s="5" t="s">
        <v>101</v>
      </c>
      <c r="B11" s="5" t="s">
        <v>114</v>
      </c>
      <c r="C11" s="5" t="s">
        <v>83</v>
      </c>
      <c r="D11" s="5">
        <v>331.8</v>
      </c>
      <c r="E11" s="5">
        <v>19.345794392523363</v>
      </c>
      <c r="F11" s="5">
        <v>3.4545454545454546</v>
      </c>
    </row>
    <row r="12" spans="1:6">
      <c r="A12" s="5" t="s">
        <v>109</v>
      </c>
      <c r="B12" s="5" t="s">
        <v>114</v>
      </c>
      <c r="C12" s="5" t="s">
        <v>83</v>
      </c>
      <c r="D12" s="5">
        <v>274.52727272727276</v>
      </c>
      <c r="E12" s="5">
        <v>18.720930232558139</v>
      </c>
      <c r="F12" s="5">
        <v>2.7272727272727271</v>
      </c>
    </row>
    <row r="13" spans="1:6">
      <c r="A13" s="5" t="s">
        <v>96</v>
      </c>
      <c r="B13" s="5" t="s">
        <v>82</v>
      </c>
      <c r="C13" s="5" t="s">
        <v>83</v>
      </c>
      <c r="D13" s="5">
        <v>270.8</v>
      </c>
      <c r="E13" s="5">
        <v>16.899999999999999</v>
      </c>
      <c r="F13" s="5">
        <f>22/6</f>
        <v>3.6666666666666665</v>
      </c>
    </row>
    <row r="14" spans="1:6">
      <c r="A14" s="5" t="s">
        <v>104</v>
      </c>
      <c r="B14" s="5" t="s">
        <v>114</v>
      </c>
      <c r="C14" s="5" t="s">
        <v>83</v>
      </c>
      <c r="D14" s="5">
        <v>233.30000000000004</v>
      </c>
      <c r="E14" s="5">
        <v>15</v>
      </c>
      <c r="F14" s="5">
        <v>1.7777777777777777</v>
      </c>
    </row>
    <row r="15" spans="1:6">
      <c r="A15" s="5" t="s">
        <v>86</v>
      </c>
      <c r="B15" s="5" t="s">
        <v>82</v>
      </c>
      <c r="C15" s="5" t="s">
        <v>83</v>
      </c>
      <c r="D15" s="5">
        <v>168.3</v>
      </c>
      <c r="E15" s="5">
        <v>14.63</v>
      </c>
      <c r="F15" s="5">
        <f>14/6</f>
        <v>2.3333333333333335</v>
      </c>
    </row>
    <row r="16" spans="1:6">
      <c r="A16" s="5" t="s">
        <v>97</v>
      </c>
      <c r="B16" s="5" t="s">
        <v>82</v>
      </c>
      <c r="C16" s="5" t="s">
        <v>83</v>
      </c>
      <c r="D16" s="5">
        <v>189.2</v>
      </c>
      <c r="E16" s="5">
        <v>14.47</v>
      </c>
      <c r="F16" s="5">
        <f>9/6</f>
        <v>1.5</v>
      </c>
    </row>
    <row r="17" spans="1:6">
      <c r="A17" s="5" t="s">
        <v>110</v>
      </c>
      <c r="B17" s="5" t="s">
        <v>114</v>
      </c>
      <c r="C17" s="5" t="s">
        <v>83</v>
      </c>
      <c r="D17" s="5">
        <v>243.36666666666665</v>
      </c>
      <c r="E17" s="5">
        <v>14.133333333333333</v>
      </c>
      <c r="F17" s="5">
        <v>2.2222222222222223</v>
      </c>
    </row>
    <row r="18" spans="1:6">
      <c r="A18" s="5" t="s">
        <v>92</v>
      </c>
      <c r="B18" s="5" t="s">
        <v>82</v>
      </c>
      <c r="C18" s="5" t="s">
        <v>83</v>
      </c>
      <c r="D18" s="5">
        <v>191.7</v>
      </c>
      <c r="E18" s="5">
        <v>14.04</v>
      </c>
      <c r="F18" s="5">
        <f>17/6</f>
        <v>2.8333333333333335</v>
      </c>
    </row>
    <row r="19" spans="1:6">
      <c r="A19" s="5" t="s">
        <v>113</v>
      </c>
      <c r="B19" s="5" t="s">
        <v>114</v>
      </c>
      <c r="C19" s="5" t="s">
        <v>83</v>
      </c>
      <c r="D19" s="5">
        <v>198.86666666666667</v>
      </c>
      <c r="E19" s="5">
        <v>13.278688524590164</v>
      </c>
      <c r="F19" s="5">
        <v>1.5555555555555556</v>
      </c>
    </row>
    <row r="20" spans="1:6">
      <c r="A20" s="5" t="s">
        <v>111</v>
      </c>
      <c r="B20" s="5" t="s">
        <v>114</v>
      </c>
      <c r="C20" s="5" t="s">
        <v>83</v>
      </c>
      <c r="D20" s="5">
        <v>212.79999999999998</v>
      </c>
      <c r="E20" s="5">
        <v>12.941176470588236</v>
      </c>
      <c r="F20" s="5">
        <v>2.3333333333333335</v>
      </c>
    </row>
    <row r="21" spans="1:6">
      <c r="A21" s="5" t="s">
        <v>94</v>
      </c>
      <c r="B21" s="5" t="s">
        <v>82</v>
      </c>
      <c r="C21" s="5" t="s">
        <v>83</v>
      </c>
      <c r="D21" s="5">
        <v>74</v>
      </c>
      <c r="E21" s="5">
        <v>12.94</v>
      </c>
      <c r="F21" s="5">
        <v>1</v>
      </c>
    </row>
    <row r="22" spans="1:6">
      <c r="A22" s="5" t="s">
        <v>87</v>
      </c>
      <c r="B22" s="5" t="s">
        <v>82</v>
      </c>
      <c r="C22" s="5" t="s">
        <v>83</v>
      </c>
      <c r="D22" s="5">
        <v>130</v>
      </c>
      <c r="E22" s="5">
        <v>12.16</v>
      </c>
      <c r="F22" s="5">
        <f>5/6</f>
        <v>0.83333333333333337</v>
      </c>
    </row>
    <row r="23" spans="1:6">
      <c r="A23" s="5" t="s">
        <v>103</v>
      </c>
      <c r="B23" s="5" t="s">
        <v>114</v>
      </c>
      <c r="C23" s="5" t="s">
        <v>83</v>
      </c>
      <c r="D23" s="5">
        <v>134.10000000000002</v>
      </c>
      <c r="E23" s="5">
        <v>11.842105263157896</v>
      </c>
      <c r="F23" s="5">
        <v>0.66666666666666663</v>
      </c>
    </row>
    <row r="24" spans="1:6">
      <c r="A24" s="5" t="s">
        <v>106</v>
      </c>
      <c r="B24" s="5" t="s">
        <v>114</v>
      </c>
      <c r="C24" s="5" t="s">
        <v>83</v>
      </c>
      <c r="D24" s="5">
        <v>167.23333333333332</v>
      </c>
      <c r="E24" s="5">
        <v>11.69811320754717</v>
      </c>
      <c r="F24" s="5">
        <v>1.4444444444444444</v>
      </c>
    </row>
    <row r="25" spans="1:6">
      <c r="A25" s="5" t="s">
        <v>112</v>
      </c>
      <c r="B25" s="5" t="s">
        <v>114</v>
      </c>
      <c r="C25" s="5" t="s">
        <v>83</v>
      </c>
      <c r="D25" s="5">
        <v>206.63333333333335</v>
      </c>
      <c r="E25" s="5">
        <v>11.408450704225352</v>
      </c>
      <c r="F25" s="5">
        <v>1.1111111111111112</v>
      </c>
    </row>
    <row r="26" spans="1:6">
      <c r="A26" s="5" t="s">
        <v>105</v>
      </c>
      <c r="B26" s="5" t="s">
        <v>114</v>
      </c>
      <c r="C26" s="5" t="s">
        <v>83</v>
      </c>
      <c r="D26" s="5">
        <v>163.33333333333334</v>
      </c>
      <c r="E26" s="5">
        <v>11.206896551724139</v>
      </c>
      <c r="F26" s="5">
        <v>1.7777777777777777</v>
      </c>
    </row>
    <row r="27" spans="1:6">
      <c r="A27" s="5" t="s">
        <v>98</v>
      </c>
      <c r="B27" s="5" t="s">
        <v>82</v>
      </c>
      <c r="C27" s="5" t="s">
        <v>83</v>
      </c>
      <c r="D27" s="5">
        <v>110</v>
      </c>
      <c r="E27" s="5">
        <v>10.77</v>
      </c>
      <c r="F27" s="5">
        <f>1</f>
        <v>1</v>
      </c>
    </row>
    <row r="28" spans="1:6">
      <c r="A28" s="5" t="s">
        <v>93</v>
      </c>
      <c r="B28" s="5" t="s">
        <v>82</v>
      </c>
      <c r="C28" s="5" t="s">
        <v>83</v>
      </c>
      <c r="D28" s="5">
        <v>107</v>
      </c>
      <c r="E28" s="5">
        <v>10.37</v>
      </c>
      <c r="F28" s="5">
        <f>4/5</f>
        <v>0.8</v>
      </c>
    </row>
    <row r="29" spans="1:6">
      <c r="A29" s="5" t="s">
        <v>88</v>
      </c>
      <c r="B29" s="5" t="s">
        <v>82</v>
      </c>
      <c r="C29" s="5" t="s">
        <v>83</v>
      </c>
      <c r="D29" s="5">
        <v>80.8</v>
      </c>
      <c r="E29" s="5">
        <v>8.2100000000000009</v>
      </c>
      <c r="F29" s="5">
        <f>5/6</f>
        <v>0.83333333333333337</v>
      </c>
    </row>
    <row r="30" spans="1:6">
      <c r="A30" s="5" t="s">
        <v>89</v>
      </c>
      <c r="B30" s="5" t="s">
        <v>82</v>
      </c>
      <c r="C30" s="5" t="s">
        <v>83</v>
      </c>
      <c r="D30" s="5">
        <v>93.3</v>
      </c>
      <c r="E30" s="5">
        <v>7.67</v>
      </c>
      <c r="F30" s="5">
        <f>10/6</f>
        <v>1.6666666666666667</v>
      </c>
    </row>
    <row r="31" spans="1:6">
      <c r="A31" s="5" t="s">
        <v>99</v>
      </c>
      <c r="B31" s="5" t="s">
        <v>82</v>
      </c>
      <c r="C31" s="5" t="s">
        <v>83</v>
      </c>
      <c r="D31" s="5">
        <v>50</v>
      </c>
      <c r="E31" s="5">
        <v>7.33</v>
      </c>
      <c r="F31" s="5">
        <v>1</v>
      </c>
    </row>
    <row r="32" spans="1:6">
      <c r="A32" s="3" t="s">
        <v>75</v>
      </c>
      <c r="B32" s="3" t="s">
        <v>560</v>
      </c>
      <c r="C32" s="3" t="s">
        <v>83</v>
      </c>
      <c r="D32" s="3">
        <v>332</v>
      </c>
      <c r="E32" s="3">
        <v>20.48</v>
      </c>
      <c r="F32" s="3">
        <v>6</v>
      </c>
    </row>
    <row r="33" spans="1:6">
      <c r="A33" s="3" t="s">
        <v>561</v>
      </c>
      <c r="B33" s="3" t="s">
        <v>560</v>
      </c>
      <c r="C33" s="3" t="s">
        <v>83</v>
      </c>
      <c r="D33" s="3">
        <v>351</v>
      </c>
      <c r="E33" s="3">
        <v>21.76</v>
      </c>
      <c r="F33" s="3">
        <v>5.3</v>
      </c>
    </row>
    <row r="34" spans="1:6">
      <c r="A34" s="3" t="s">
        <v>529</v>
      </c>
      <c r="B34" s="3" t="s">
        <v>560</v>
      </c>
      <c r="C34" s="3" t="s">
        <v>83</v>
      </c>
      <c r="D34" s="3">
        <v>356</v>
      </c>
      <c r="E34" s="3">
        <v>22.19</v>
      </c>
      <c r="F34" s="3">
        <v>5.2</v>
      </c>
    </row>
    <row r="35" spans="1:6">
      <c r="A35" s="3" t="s">
        <v>562</v>
      </c>
      <c r="B35" s="3" t="s">
        <v>560</v>
      </c>
      <c r="C35" s="3" t="s">
        <v>83</v>
      </c>
      <c r="D35" s="3">
        <v>244.4</v>
      </c>
      <c r="E35" s="3">
        <v>19.79</v>
      </c>
      <c r="F35" s="3">
        <f>36/9</f>
        <v>4</v>
      </c>
    </row>
    <row r="36" spans="1:6">
      <c r="A36" s="3" t="s">
        <v>563</v>
      </c>
      <c r="B36" s="3" t="s">
        <v>560</v>
      </c>
      <c r="C36" s="3" t="s">
        <v>83</v>
      </c>
      <c r="D36" s="3">
        <v>179.5</v>
      </c>
      <c r="E36" s="3">
        <v>13.8</v>
      </c>
      <c r="F36" s="3">
        <v>1.7</v>
      </c>
    </row>
    <row r="37" spans="1:6">
      <c r="A37" s="3" t="s">
        <v>564</v>
      </c>
      <c r="B37" s="3" t="s">
        <v>560</v>
      </c>
      <c r="C37" s="3" t="s">
        <v>83</v>
      </c>
      <c r="D37" s="3">
        <v>418.3</v>
      </c>
      <c r="E37" s="3">
        <v>21.64</v>
      </c>
      <c r="F37" s="3">
        <f>52/9</f>
        <v>5.7777777777777777</v>
      </c>
    </row>
    <row r="38" spans="1:6">
      <c r="A38" s="3" t="s">
        <v>67</v>
      </c>
      <c r="B38" s="3" t="s">
        <v>560</v>
      </c>
      <c r="C38" s="3" t="s">
        <v>83</v>
      </c>
      <c r="D38" s="3">
        <v>350.5</v>
      </c>
      <c r="E38" s="3">
        <v>21.25</v>
      </c>
      <c r="F38" s="3">
        <v>5.2</v>
      </c>
    </row>
    <row r="39" spans="1:6">
      <c r="A39" s="3" t="s">
        <v>565</v>
      </c>
      <c r="B39" s="3" t="s">
        <v>560</v>
      </c>
      <c r="C39" s="3" t="s">
        <v>83</v>
      </c>
      <c r="D39" s="3">
        <v>272.8</v>
      </c>
      <c r="E39" s="3">
        <v>18.12</v>
      </c>
      <c r="F39" s="3">
        <f>35/9</f>
        <v>3.8888888888888888</v>
      </c>
    </row>
    <row r="40" spans="1:6">
      <c r="A40" s="3" t="s">
        <v>71</v>
      </c>
      <c r="B40" s="3" t="s">
        <v>560</v>
      </c>
      <c r="C40" s="3" t="s">
        <v>83</v>
      </c>
      <c r="D40" s="3">
        <v>235.6</v>
      </c>
      <c r="E40" s="3">
        <v>14.64</v>
      </c>
      <c r="F40" s="3">
        <f>30/9</f>
        <v>3.3333333333333335</v>
      </c>
    </row>
    <row r="41" spans="1:6">
      <c r="A41" s="3" t="s">
        <v>566</v>
      </c>
      <c r="B41" s="3" t="s">
        <v>560</v>
      </c>
      <c r="C41" s="3" t="s">
        <v>83</v>
      </c>
      <c r="D41" s="3">
        <v>175.5</v>
      </c>
      <c r="E41" s="3">
        <v>15.52</v>
      </c>
      <c r="F41" s="3">
        <v>2</v>
      </c>
    </row>
    <row r="42" spans="1:6">
      <c r="A42" s="3" t="s">
        <v>567</v>
      </c>
      <c r="B42" s="3" t="s">
        <v>560</v>
      </c>
      <c r="C42" s="3" t="s">
        <v>83</v>
      </c>
      <c r="D42" s="3">
        <v>300.60000000000002</v>
      </c>
      <c r="E42" s="3">
        <v>19.170000000000002</v>
      </c>
      <c r="F42" s="3">
        <f>45/9</f>
        <v>5</v>
      </c>
    </row>
    <row r="43" spans="1:6">
      <c r="A43" s="3" t="s">
        <v>568</v>
      </c>
      <c r="B43" s="3" t="s">
        <v>560</v>
      </c>
      <c r="C43" s="3" t="s">
        <v>83</v>
      </c>
      <c r="D43" s="3">
        <v>180.6</v>
      </c>
      <c r="E43" s="3">
        <v>13.9</v>
      </c>
      <c r="F43" s="3">
        <f>21/9</f>
        <v>2.3333333333333335</v>
      </c>
    </row>
    <row r="44" spans="1:6">
      <c r="A44" s="3" t="s">
        <v>569</v>
      </c>
      <c r="B44" s="3" t="s">
        <v>560</v>
      </c>
      <c r="C44" s="3" t="s">
        <v>83</v>
      </c>
      <c r="D44" s="3">
        <v>185.6</v>
      </c>
      <c r="E44" s="3">
        <v>13.71</v>
      </c>
      <c r="F44" s="3">
        <f>13/9</f>
        <v>1.4444444444444444</v>
      </c>
    </row>
    <row r="45" spans="1:6">
      <c r="A45" s="3" t="s">
        <v>570</v>
      </c>
      <c r="B45" s="3" t="s">
        <v>560</v>
      </c>
      <c r="C45" s="3" t="s">
        <v>83</v>
      </c>
      <c r="D45" s="3">
        <v>218.3</v>
      </c>
      <c r="E45" s="3">
        <v>17.04</v>
      </c>
      <c r="F45" s="3">
        <f>20/9</f>
        <v>2.2222222222222223</v>
      </c>
    </row>
    <row r="46" spans="1:6">
      <c r="A46" s="3" t="s">
        <v>571</v>
      </c>
      <c r="B46" s="3" t="s">
        <v>560</v>
      </c>
      <c r="C46" s="3" t="s">
        <v>83</v>
      </c>
      <c r="D46" s="3">
        <v>138.9</v>
      </c>
      <c r="E46" s="3">
        <v>12.82</v>
      </c>
      <c r="F46" s="3">
        <f>7/9</f>
        <v>0.77777777777777779</v>
      </c>
    </row>
    <row r="47" spans="1:6">
      <c r="A47" s="3" t="s">
        <v>81</v>
      </c>
      <c r="B47" s="3" t="s">
        <v>560</v>
      </c>
      <c r="C47" s="3" t="s">
        <v>83</v>
      </c>
      <c r="D47" s="3">
        <v>102.2</v>
      </c>
      <c r="E47" s="3">
        <v>11.56</v>
      </c>
      <c r="F47" s="3">
        <f>13/9</f>
        <v>1.4444444444444444</v>
      </c>
    </row>
    <row r="48" spans="1:6">
      <c r="A48" s="3" t="s">
        <v>572</v>
      </c>
      <c r="B48" s="3" t="s">
        <v>560</v>
      </c>
      <c r="C48" s="3" t="s">
        <v>83</v>
      </c>
      <c r="D48" s="3">
        <v>260</v>
      </c>
      <c r="E48" s="3">
        <v>16.38</v>
      </c>
      <c r="F48" s="3">
        <f>29/9</f>
        <v>3.2222222222222223</v>
      </c>
    </row>
    <row r="49" spans="1:6">
      <c r="A49" s="3" t="s">
        <v>532</v>
      </c>
      <c r="B49" s="3" t="s">
        <v>560</v>
      </c>
      <c r="C49" s="3" t="s">
        <v>83</v>
      </c>
      <c r="D49" s="3">
        <v>233.9</v>
      </c>
      <c r="E49" s="3">
        <v>15.74</v>
      </c>
      <c r="F49" s="3">
        <f>14/9</f>
        <v>1.5555555555555556</v>
      </c>
    </row>
    <row r="50" spans="1:6">
      <c r="A50" s="3" t="s">
        <v>573</v>
      </c>
      <c r="B50" s="3" t="s">
        <v>560</v>
      </c>
      <c r="C50" s="3" t="s">
        <v>83</v>
      </c>
      <c r="D50" s="3">
        <v>214</v>
      </c>
      <c r="E50" s="3">
        <v>15.42</v>
      </c>
      <c r="F50" s="3">
        <v>2.8</v>
      </c>
    </row>
    <row r="51" spans="1:6">
      <c r="A51" s="3" t="s">
        <v>574</v>
      </c>
      <c r="B51" s="3" t="s">
        <v>560</v>
      </c>
      <c r="C51" s="3" t="s">
        <v>83</v>
      </c>
      <c r="D51" s="3">
        <v>132.80000000000001</v>
      </c>
      <c r="E51" s="3">
        <v>11.91</v>
      </c>
      <c r="F51" s="3">
        <f>10/9</f>
        <v>1.1111111111111112</v>
      </c>
    </row>
    <row r="52" spans="1:6">
      <c r="A52" s="3" t="s">
        <v>575</v>
      </c>
      <c r="B52" s="3" t="s">
        <v>560</v>
      </c>
      <c r="C52" s="3" t="s">
        <v>83</v>
      </c>
      <c r="D52" s="3">
        <v>117.8</v>
      </c>
      <c r="E52" s="3">
        <v>12.67</v>
      </c>
      <c r="F52" s="3">
        <f>15/9</f>
        <v>1.6666666666666667</v>
      </c>
    </row>
    <row r="53" spans="1:6">
      <c r="A53" s="3" t="s">
        <v>576</v>
      </c>
      <c r="B53" s="3" t="s">
        <v>560</v>
      </c>
      <c r="C53" s="3" t="s">
        <v>83</v>
      </c>
      <c r="D53" s="3">
        <v>105.5</v>
      </c>
      <c r="E53" s="3">
        <v>9.17</v>
      </c>
      <c r="F53" s="3">
        <v>0.9</v>
      </c>
    </row>
    <row r="54" spans="1:6">
      <c r="A54" s="3" t="s">
        <v>577</v>
      </c>
      <c r="B54" s="3" t="s">
        <v>560</v>
      </c>
      <c r="C54" s="3" t="s">
        <v>83</v>
      </c>
      <c r="D54" s="3">
        <v>135</v>
      </c>
      <c r="E54" s="3">
        <v>13.22</v>
      </c>
      <c r="F54" s="3">
        <v>1.4</v>
      </c>
    </row>
    <row r="55" spans="1:6">
      <c r="A55" s="3" t="s">
        <v>667</v>
      </c>
      <c r="B55" s="3" t="s">
        <v>666</v>
      </c>
      <c r="C55" s="3" t="s">
        <v>83</v>
      </c>
      <c r="D55" s="3">
        <v>566.79999999999995</v>
      </c>
      <c r="E55" s="3">
        <v>26.13</v>
      </c>
      <c r="F55" s="3">
        <f>113/11</f>
        <v>10.272727272727273</v>
      </c>
    </row>
    <row r="56" spans="1:6">
      <c r="A56" s="3" t="s">
        <v>668</v>
      </c>
      <c r="B56" s="3" t="s">
        <v>666</v>
      </c>
      <c r="C56" s="3" t="s">
        <v>83</v>
      </c>
      <c r="D56" s="3">
        <v>290</v>
      </c>
      <c r="E56" s="3">
        <v>18.12</v>
      </c>
      <c r="F56" s="3">
        <f>38/11</f>
        <v>3.4545454545454546</v>
      </c>
    </row>
    <row r="57" spans="1:6">
      <c r="A57" s="3" t="s">
        <v>249</v>
      </c>
      <c r="B57" s="3" t="s">
        <v>666</v>
      </c>
      <c r="C57" s="3" t="s">
        <v>83</v>
      </c>
      <c r="D57" s="3">
        <v>278.2</v>
      </c>
      <c r="E57" s="3">
        <v>17.579999999999998</v>
      </c>
      <c r="F57" s="3">
        <f>38/11</f>
        <v>3.4545454545454546</v>
      </c>
    </row>
    <row r="58" spans="1:6">
      <c r="A58" s="3" t="s">
        <v>258</v>
      </c>
      <c r="B58" s="3" t="s">
        <v>666</v>
      </c>
      <c r="C58" s="3" t="s">
        <v>83</v>
      </c>
      <c r="D58" s="3">
        <v>228.6</v>
      </c>
      <c r="E58" s="3">
        <v>13.23</v>
      </c>
      <c r="F58" s="3">
        <f>25/11</f>
        <v>2.2727272727272729</v>
      </c>
    </row>
    <row r="59" spans="1:6">
      <c r="A59" s="3" t="s">
        <v>669</v>
      </c>
      <c r="B59" s="3" t="s">
        <v>666</v>
      </c>
      <c r="C59" s="3" t="s">
        <v>83</v>
      </c>
      <c r="D59" s="3">
        <v>254.5</v>
      </c>
      <c r="E59" s="3">
        <v>12.69</v>
      </c>
      <c r="F59" s="3">
        <f>26/11</f>
        <v>2.3636363636363638</v>
      </c>
    </row>
    <row r="60" spans="1:6">
      <c r="A60" s="3" t="s">
        <v>245</v>
      </c>
      <c r="B60" s="3" t="s">
        <v>666</v>
      </c>
      <c r="C60" s="3" t="s">
        <v>83</v>
      </c>
      <c r="D60" s="3">
        <v>235.5</v>
      </c>
      <c r="E60" s="3">
        <v>17.09</v>
      </c>
      <c r="F60" s="3">
        <f>36/11</f>
        <v>3.2727272727272729</v>
      </c>
    </row>
    <row r="61" spans="1:6">
      <c r="A61" s="3" t="s">
        <v>241</v>
      </c>
      <c r="B61" s="3" t="s">
        <v>666</v>
      </c>
      <c r="C61" s="3" t="s">
        <v>83</v>
      </c>
      <c r="D61" s="3">
        <v>490</v>
      </c>
      <c r="E61" s="3">
        <v>24.73</v>
      </c>
      <c r="F61" s="3">
        <f>98/11</f>
        <v>8.9090909090909083</v>
      </c>
    </row>
    <row r="62" spans="1:6">
      <c r="A62" s="3" t="s">
        <v>670</v>
      </c>
      <c r="B62" s="3" t="s">
        <v>666</v>
      </c>
      <c r="C62" s="3" t="s">
        <v>83</v>
      </c>
      <c r="D62" s="3">
        <v>425.5</v>
      </c>
      <c r="E62" s="3">
        <v>22.72</v>
      </c>
      <c r="F62" s="3">
        <f>76/11</f>
        <v>6.9090909090909092</v>
      </c>
    </row>
    <row r="63" spans="1:6">
      <c r="A63" s="3" t="s">
        <v>671</v>
      </c>
      <c r="B63" s="3" t="s">
        <v>666</v>
      </c>
      <c r="C63" s="3" t="s">
        <v>83</v>
      </c>
      <c r="D63" s="3">
        <v>280.5</v>
      </c>
      <c r="E63" s="3">
        <v>17.07</v>
      </c>
      <c r="F63" s="3">
        <v>3</v>
      </c>
    </row>
    <row r="64" spans="1:6">
      <c r="A64" s="3" t="s">
        <v>672</v>
      </c>
      <c r="B64" s="3" t="s">
        <v>666</v>
      </c>
      <c r="C64" s="3" t="s">
        <v>83</v>
      </c>
      <c r="D64" s="3">
        <v>209.5</v>
      </c>
      <c r="E64" s="3">
        <v>13.25</v>
      </c>
      <c r="F64" s="3">
        <v>3</v>
      </c>
    </row>
    <row r="65" spans="1:6">
      <c r="A65" s="3" t="s">
        <v>673</v>
      </c>
      <c r="B65" s="3" t="s">
        <v>666</v>
      </c>
      <c r="C65" s="3" t="s">
        <v>83</v>
      </c>
      <c r="D65" s="3">
        <v>95</v>
      </c>
      <c r="E65" s="3">
        <v>6.74</v>
      </c>
      <c r="F65" s="3">
        <f>7/11</f>
        <v>0.63636363636363635</v>
      </c>
    </row>
    <row r="66" spans="1:6">
      <c r="A66" s="3" t="s">
        <v>674</v>
      </c>
      <c r="B66" s="3" t="s">
        <v>666</v>
      </c>
      <c r="C66" s="3" t="s">
        <v>83</v>
      </c>
      <c r="D66" s="3">
        <v>50.9</v>
      </c>
      <c r="E66" s="3">
        <v>4.5199999999999996</v>
      </c>
      <c r="F66" s="3">
        <f>2/11</f>
        <v>0.18181818181818182</v>
      </c>
    </row>
    <row r="67" spans="1:6">
      <c r="A67" s="3" t="s">
        <v>239</v>
      </c>
      <c r="B67" s="3" t="s">
        <v>666</v>
      </c>
      <c r="C67" s="3" t="s">
        <v>83</v>
      </c>
      <c r="D67" s="3">
        <v>531.4</v>
      </c>
      <c r="E67" s="3">
        <v>25.66</v>
      </c>
      <c r="F67" s="3">
        <f>109/11</f>
        <v>9.9090909090909083</v>
      </c>
    </row>
    <row r="68" spans="1:6">
      <c r="A68" s="3" t="s">
        <v>675</v>
      </c>
      <c r="B68" s="3" t="s">
        <v>666</v>
      </c>
      <c r="C68" s="3" t="s">
        <v>83</v>
      </c>
      <c r="D68" s="3">
        <v>510.9</v>
      </c>
      <c r="E68" s="3">
        <v>23.7</v>
      </c>
      <c r="F68" s="3">
        <f>80/11</f>
        <v>7.2727272727272725</v>
      </c>
    </row>
    <row r="69" spans="1:6">
      <c r="A69" s="3" t="s">
        <v>676</v>
      </c>
      <c r="B69" s="3" t="s">
        <v>666</v>
      </c>
      <c r="C69" s="3" t="s">
        <v>83</v>
      </c>
      <c r="D69" s="3">
        <v>213.2</v>
      </c>
      <c r="E69" s="3">
        <v>13.25</v>
      </c>
      <c r="F69" s="3">
        <f>19/11</f>
        <v>1.7272727272727273</v>
      </c>
    </row>
    <row r="70" spans="1:6">
      <c r="A70" s="3" t="s">
        <v>243</v>
      </c>
      <c r="B70" s="3" t="s">
        <v>666</v>
      </c>
      <c r="C70" s="3" t="s">
        <v>83</v>
      </c>
      <c r="D70" s="3">
        <v>380.9</v>
      </c>
      <c r="E70" s="3">
        <v>21.91</v>
      </c>
      <c r="F70" s="3">
        <f>70/11</f>
        <v>6.3636363636363633</v>
      </c>
    </row>
    <row r="71" spans="1:6">
      <c r="A71" s="3" t="s">
        <v>251</v>
      </c>
      <c r="B71" s="3" t="s">
        <v>666</v>
      </c>
      <c r="C71" s="3" t="s">
        <v>83</v>
      </c>
      <c r="D71" s="3">
        <v>265.89999999999998</v>
      </c>
      <c r="E71" s="3">
        <v>18.07</v>
      </c>
      <c r="F71" s="3">
        <f>35/11</f>
        <v>3.1818181818181817</v>
      </c>
    </row>
    <row r="72" spans="1:6">
      <c r="A72" s="3" t="s">
        <v>677</v>
      </c>
      <c r="B72" s="3" t="s">
        <v>666</v>
      </c>
      <c r="C72" s="3" t="s">
        <v>83</v>
      </c>
      <c r="D72" s="3">
        <v>121.8</v>
      </c>
      <c r="E72" s="3">
        <v>10</v>
      </c>
      <c r="F72" s="3">
        <f>10/11</f>
        <v>0.90909090909090906</v>
      </c>
    </row>
    <row r="73" spans="1:6">
      <c r="A73" s="3" t="s">
        <v>240</v>
      </c>
      <c r="B73" s="3" t="s">
        <v>666</v>
      </c>
      <c r="C73" s="3" t="s">
        <v>83</v>
      </c>
      <c r="D73" s="3">
        <v>530</v>
      </c>
      <c r="E73" s="3">
        <v>24.86</v>
      </c>
      <c r="F73" s="3">
        <f>92/11</f>
        <v>8.3636363636363633</v>
      </c>
    </row>
    <row r="74" spans="1:6">
      <c r="A74" s="3" t="s">
        <v>678</v>
      </c>
      <c r="B74" s="3" t="s">
        <v>666</v>
      </c>
      <c r="C74" s="3" t="s">
        <v>83</v>
      </c>
      <c r="D74" s="3">
        <v>469.1</v>
      </c>
      <c r="E74" s="3">
        <v>20.99</v>
      </c>
      <c r="F74" s="3">
        <f>84/11</f>
        <v>7.6363636363636367</v>
      </c>
    </row>
    <row r="75" spans="1:6">
      <c r="A75" s="3" t="s">
        <v>679</v>
      </c>
      <c r="B75" s="3" t="s">
        <v>666</v>
      </c>
      <c r="C75" s="3" t="s">
        <v>83</v>
      </c>
      <c r="D75" s="3">
        <v>406.8</v>
      </c>
      <c r="E75" s="3">
        <v>22.37</v>
      </c>
      <c r="F75" s="3">
        <f>73/11</f>
        <v>6.6363636363636367</v>
      </c>
    </row>
    <row r="76" spans="1:6">
      <c r="A76" s="3" t="s">
        <v>680</v>
      </c>
      <c r="B76" s="3" t="s">
        <v>666</v>
      </c>
      <c r="C76" s="3" t="s">
        <v>83</v>
      </c>
      <c r="D76" s="3">
        <v>149.1</v>
      </c>
      <c r="E76" s="3">
        <v>11.08</v>
      </c>
      <c r="F76" s="3">
        <f>14/11</f>
        <v>1.2727272727272727</v>
      </c>
    </row>
    <row r="77" spans="1:6">
      <c r="A77" s="3" t="s">
        <v>681</v>
      </c>
      <c r="B77" s="3" t="s">
        <v>666</v>
      </c>
      <c r="C77" s="3" t="s">
        <v>83</v>
      </c>
      <c r="D77" s="3">
        <v>190.5</v>
      </c>
      <c r="E77" s="3">
        <v>14.71</v>
      </c>
      <c r="F77" s="3">
        <f>19/11</f>
        <v>1.7272727272727273</v>
      </c>
    </row>
    <row r="78" spans="1:6">
      <c r="A78" s="3" t="s">
        <v>682</v>
      </c>
      <c r="B78" s="3" t="s">
        <v>666</v>
      </c>
      <c r="C78" s="3" t="s">
        <v>83</v>
      </c>
      <c r="D78" s="3">
        <v>65.5</v>
      </c>
      <c r="E78" s="3">
        <v>4.5199999999999996</v>
      </c>
      <c r="F78" s="3">
        <f>10/11</f>
        <v>0.90909090909090906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31" bestFit="1" customWidth="1"/>
    <col min="3" max="3" width="6.8554687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363</v>
      </c>
      <c r="B2" s="5" t="s">
        <v>354</v>
      </c>
      <c r="C2" s="5" t="s">
        <v>355</v>
      </c>
      <c r="D2" s="5">
        <v>535.79999999999995</v>
      </c>
      <c r="E2" s="5">
        <v>25.58</v>
      </c>
      <c r="F2" s="5">
        <f>40/6</f>
        <v>6.666666666666667</v>
      </c>
    </row>
    <row r="3" spans="1:6">
      <c r="A3" s="5" t="s">
        <v>356</v>
      </c>
      <c r="B3" s="5" t="s">
        <v>354</v>
      </c>
      <c r="C3" s="5" t="s">
        <v>355</v>
      </c>
      <c r="D3" s="5">
        <v>535.79999999999995</v>
      </c>
      <c r="E3" s="5">
        <v>23.55</v>
      </c>
      <c r="F3" s="5">
        <f>32/6</f>
        <v>5.333333333333333</v>
      </c>
    </row>
    <row r="4" spans="1:6">
      <c r="A4" s="5" t="s">
        <v>364</v>
      </c>
      <c r="B4" s="5" t="s">
        <v>354</v>
      </c>
      <c r="C4" s="5" t="s">
        <v>355</v>
      </c>
      <c r="D4" s="5">
        <v>382.5</v>
      </c>
      <c r="E4" s="5">
        <v>21.32</v>
      </c>
      <c r="F4" s="5">
        <f>21/6</f>
        <v>3.5</v>
      </c>
    </row>
    <row r="5" spans="1:6">
      <c r="A5" s="5" t="s">
        <v>365</v>
      </c>
      <c r="B5" s="5" t="s">
        <v>354</v>
      </c>
      <c r="C5" s="5" t="s">
        <v>355</v>
      </c>
      <c r="D5" s="5">
        <v>235.8</v>
      </c>
      <c r="E5" s="5">
        <v>18.399999999999999</v>
      </c>
      <c r="F5" s="5">
        <f>12/6</f>
        <v>2</v>
      </c>
    </row>
    <row r="6" spans="1:6">
      <c r="A6" s="5" t="s">
        <v>358</v>
      </c>
      <c r="B6" s="5" t="s">
        <v>354</v>
      </c>
      <c r="C6" s="5" t="s">
        <v>355</v>
      </c>
      <c r="D6" s="5">
        <v>278.3</v>
      </c>
      <c r="E6" s="5">
        <v>17.100000000000001</v>
      </c>
      <c r="F6" s="5">
        <f>7/6</f>
        <v>1.1666666666666667</v>
      </c>
    </row>
    <row r="7" spans="1:6">
      <c r="A7" s="5" t="s">
        <v>357</v>
      </c>
      <c r="B7" s="5" t="s">
        <v>354</v>
      </c>
      <c r="C7" s="5" t="s">
        <v>355</v>
      </c>
      <c r="D7" s="5">
        <v>237.5</v>
      </c>
      <c r="E7" s="5">
        <v>16.98</v>
      </c>
      <c r="F7" s="5">
        <f>7/6</f>
        <v>1.1666666666666667</v>
      </c>
    </row>
    <row r="8" spans="1:6">
      <c r="A8" s="5" t="s">
        <v>366</v>
      </c>
      <c r="B8" s="5" t="s">
        <v>354</v>
      </c>
      <c r="C8" s="5" t="s">
        <v>355</v>
      </c>
      <c r="D8" s="5">
        <v>179.2</v>
      </c>
      <c r="E8" s="5">
        <v>16.46</v>
      </c>
      <c r="F8" s="5">
        <v>1</v>
      </c>
    </row>
    <row r="9" spans="1:6">
      <c r="A9" s="5" t="s">
        <v>359</v>
      </c>
      <c r="B9" s="5" t="s">
        <v>354</v>
      </c>
      <c r="C9" s="5" t="s">
        <v>355</v>
      </c>
      <c r="D9" s="5">
        <v>145.80000000000001</v>
      </c>
      <c r="E9" s="5">
        <v>16.36</v>
      </c>
      <c r="F9" s="5">
        <v>1</v>
      </c>
    </row>
    <row r="10" spans="1:6">
      <c r="A10" s="5" t="s">
        <v>367</v>
      </c>
      <c r="B10" s="5" t="s">
        <v>354</v>
      </c>
      <c r="C10" s="5" t="s">
        <v>355</v>
      </c>
      <c r="D10" s="5">
        <v>145</v>
      </c>
      <c r="E10" s="5">
        <v>14.86</v>
      </c>
      <c r="F10" s="5">
        <f>2/6</f>
        <v>0.33333333333333331</v>
      </c>
    </row>
    <row r="11" spans="1:6">
      <c r="A11" s="5" t="s">
        <v>360</v>
      </c>
      <c r="B11" s="5" t="s">
        <v>354</v>
      </c>
      <c r="C11" s="5" t="s">
        <v>355</v>
      </c>
      <c r="D11" s="5">
        <v>120.8</v>
      </c>
      <c r="E11" s="5">
        <v>13.12</v>
      </c>
      <c r="F11" s="5">
        <f>8/6</f>
        <v>1.3333333333333333</v>
      </c>
    </row>
    <row r="12" spans="1:6">
      <c r="A12" s="5" t="s">
        <v>361</v>
      </c>
      <c r="B12" s="5" t="s">
        <v>354</v>
      </c>
      <c r="C12" s="5" t="s">
        <v>355</v>
      </c>
      <c r="D12" s="5">
        <v>99.2</v>
      </c>
      <c r="E12" s="5">
        <v>12.59</v>
      </c>
      <c r="F12" s="5">
        <v>0</v>
      </c>
    </row>
    <row r="13" spans="1:6">
      <c r="A13" s="5" t="s">
        <v>362</v>
      </c>
      <c r="B13" s="5" t="s">
        <v>354</v>
      </c>
      <c r="C13" s="5" t="s">
        <v>355</v>
      </c>
      <c r="D13" s="5">
        <v>76.7</v>
      </c>
      <c r="E13" s="5">
        <v>11.9</v>
      </c>
      <c r="F13" s="5">
        <f>2/6</f>
        <v>0.33333333333333331</v>
      </c>
    </row>
    <row r="14" spans="1:6">
      <c r="A14" s="5" t="s">
        <v>368</v>
      </c>
      <c r="B14" s="5" t="s">
        <v>354</v>
      </c>
      <c r="C14" s="5" t="s">
        <v>355</v>
      </c>
      <c r="D14" s="5">
        <v>54.2</v>
      </c>
      <c r="E14" s="5">
        <v>11.25</v>
      </c>
      <c r="F14" s="5">
        <f>1/6</f>
        <v>0.16666666666666666</v>
      </c>
    </row>
    <row r="15" spans="1:6">
      <c r="A15" s="5" t="s">
        <v>369</v>
      </c>
      <c r="B15" s="5" t="s">
        <v>354</v>
      </c>
      <c r="C15" s="5" t="s">
        <v>355</v>
      </c>
      <c r="D15" s="5">
        <v>33.299999999999997</v>
      </c>
      <c r="E15" s="5">
        <v>8.18</v>
      </c>
      <c r="F15" s="5">
        <f>1/6</f>
        <v>0.16666666666666666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All stats</vt:lpstr>
      <vt:lpstr>All sets</vt:lpstr>
      <vt:lpstr>ACF Fall</vt:lpstr>
      <vt:lpstr>BDAT</vt:lpstr>
      <vt:lpstr>DAFT</vt:lpstr>
      <vt:lpstr>FKT</vt:lpstr>
      <vt:lpstr>HFT</vt:lpstr>
      <vt:lpstr>HT22</vt:lpstr>
      <vt:lpstr>IS103A</vt:lpstr>
      <vt:lpstr>IS107</vt:lpstr>
      <vt:lpstr>IS108A</vt:lpstr>
      <vt:lpstr>IS109</vt:lpstr>
      <vt:lpstr>IS110A</vt:lpstr>
      <vt:lpstr>MN Novice</vt:lpstr>
      <vt:lpstr>OLEFIN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Morlan</dc:creator>
  <cp:lastModifiedBy>Fred Morlan</cp:lastModifiedBy>
  <dcterms:created xsi:type="dcterms:W3CDTF">2011-10-04T13:50:09Z</dcterms:created>
  <dcterms:modified xsi:type="dcterms:W3CDTF">2011-11-26T18:00:39Z</dcterms:modified>
</cp:coreProperties>
</file>