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60" windowHeight="8520" activeTab="1"/>
  </bookViews>
  <sheets>
    <sheet name="All stats" sheetId="1" r:id="rId1"/>
    <sheet name="All sets" sheetId="4" r:id="rId2"/>
    <sheet name="BDAT" sheetId="7" r:id="rId3"/>
    <sheet name="FKT" sheetId="8" r:id="rId4"/>
    <sheet name="HT22" sheetId="2" r:id="rId5"/>
    <sheet name="IS103A" sheetId="9" r:id="rId6"/>
    <sheet name="IS107" sheetId="3" r:id="rId7"/>
    <sheet name="IS108A" sheetId="10" r:id="rId8"/>
    <sheet name="IS109" sheetId="11" r:id="rId9"/>
    <sheet name="IS110A" sheetId="12" r:id="rId10"/>
    <sheet name="MN Novice" sheetId="13" r:id="rId11"/>
    <sheet name="OLEFIN" sheetId="5" r:id="rId12"/>
    <sheet name="Sheet2" sheetId="6" r:id="rId13"/>
  </sheets>
  <definedNames>
    <definedName name="_xlnm._FilterDatabase" localSheetId="0" hidden="1">'All stats'!$C$1:$C$452</definedName>
  </definedNames>
  <calcPr calcId="125725"/>
</workbook>
</file>

<file path=xl/calcChain.xml><?xml version="1.0" encoding="utf-8"?>
<calcChain xmlns="http://schemas.openxmlformats.org/spreadsheetml/2006/main">
  <c r="J9" i="4"/>
  <c r="J8"/>
  <c r="J7"/>
  <c r="J6"/>
  <c r="J5"/>
  <c r="J4"/>
  <c r="J3"/>
  <c r="J2"/>
  <c r="H9"/>
  <c r="H8"/>
  <c r="H7"/>
  <c r="H6"/>
  <c r="H5"/>
  <c r="H4"/>
  <c r="H3"/>
  <c r="H2"/>
  <c r="I9"/>
  <c r="I8"/>
  <c r="I7"/>
  <c r="I6"/>
  <c r="I5"/>
  <c r="I4"/>
  <c r="I3"/>
  <c r="I2"/>
  <c r="G9"/>
  <c r="G8"/>
  <c r="G7"/>
  <c r="G6"/>
  <c r="G5"/>
  <c r="G4"/>
  <c r="G3"/>
  <c r="G2"/>
  <c r="E9"/>
  <c r="E8"/>
  <c r="E7"/>
  <c r="E6"/>
  <c r="E5"/>
  <c r="E4"/>
  <c r="E3"/>
  <c r="E2"/>
  <c r="C9"/>
  <c r="C8"/>
  <c r="C7"/>
  <c r="C6"/>
  <c r="C5"/>
  <c r="C4"/>
  <c r="C3"/>
  <c r="C2"/>
  <c r="D2"/>
  <c r="B9"/>
  <c r="B8"/>
  <c r="B7"/>
  <c r="B6"/>
  <c r="B5"/>
  <c r="B4"/>
  <c r="B3"/>
  <c r="B2"/>
  <c r="F37" i="12"/>
  <c r="F36"/>
  <c r="F35"/>
  <c r="F34"/>
  <c r="F33"/>
  <c r="F32"/>
  <c r="F31"/>
  <c r="F30"/>
  <c r="F29"/>
  <c r="F28"/>
  <c r="F27"/>
  <c r="F26"/>
  <c r="F25"/>
  <c r="F24"/>
  <c r="F23"/>
  <c r="F22"/>
  <c r="F41" i="11"/>
  <c r="F39"/>
  <c r="F38"/>
  <c r="F37"/>
  <c r="F36"/>
  <c r="F35"/>
  <c r="F33"/>
  <c r="F32"/>
  <c r="F31"/>
  <c r="F30"/>
  <c r="F29"/>
  <c r="F28"/>
  <c r="F27"/>
  <c r="F26"/>
  <c r="F25"/>
  <c r="F23"/>
  <c r="F21"/>
  <c r="F20"/>
  <c r="F18"/>
  <c r="F17"/>
  <c r="F16"/>
  <c r="F15"/>
  <c r="F14"/>
  <c r="F13"/>
  <c r="F12"/>
  <c r="F11"/>
  <c r="F10"/>
  <c r="F9"/>
  <c r="F8"/>
  <c r="F7"/>
  <c r="F6"/>
  <c r="F5"/>
  <c r="F4"/>
  <c r="F3"/>
  <c r="F2"/>
  <c r="F39" i="10"/>
  <c r="F36"/>
  <c r="F33"/>
  <c r="F30"/>
  <c r="F29"/>
  <c r="F28"/>
  <c r="F27"/>
  <c r="F26"/>
  <c r="F25"/>
  <c r="F24"/>
  <c r="F23"/>
  <c r="F22"/>
  <c r="F21"/>
  <c r="F20"/>
  <c r="F18"/>
  <c r="F17"/>
  <c r="F16"/>
  <c r="F15"/>
  <c r="F14"/>
  <c r="F13"/>
  <c r="F9"/>
  <c r="F7"/>
  <c r="F6"/>
  <c r="F5"/>
  <c r="F156" i="3"/>
  <c r="F153"/>
  <c r="F151"/>
  <c r="F149"/>
  <c r="F148"/>
  <c r="F145"/>
  <c r="F144"/>
  <c r="F143"/>
  <c r="F142"/>
  <c r="F140"/>
  <c r="F139"/>
  <c r="F138"/>
  <c r="F137"/>
  <c r="F136"/>
  <c r="F134"/>
  <c r="F130"/>
  <c r="F126"/>
  <c r="F125"/>
  <c r="E124"/>
  <c r="D124"/>
  <c r="F114"/>
  <c r="F113"/>
  <c r="F111"/>
  <c r="F110"/>
  <c r="F109"/>
  <c r="F108"/>
  <c r="F102"/>
  <c r="F101"/>
  <c r="F97"/>
  <c r="F96"/>
  <c r="F94"/>
  <c r="F93"/>
  <c r="F92"/>
  <c r="F87"/>
  <c r="F85"/>
  <c r="F84"/>
  <c r="F83"/>
  <c r="F82"/>
  <c r="F80"/>
  <c r="F79"/>
  <c r="F78"/>
  <c r="F77"/>
  <c r="F76"/>
  <c r="F75"/>
  <c r="F73"/>
  <c r="F71"/>
  <c r="F67"/>
  <c r="F66"/>
  <c r="F60"/>
  <c r="F58"/>
  <c r="F56"/>
  <c r="F55"/>
  <c r="F54"/>
  <c r="F52"/>
  <c r="F51"/>
  <c r="F49"/>
  <c r="F48"/>
  <c r="F47"/>
  <c r="F46"/>
  <c r="F44"/>
  <c r="F43"/>
  <c r="F42"/>
  <c r="E41"/>
  <c r="D41"/>
  <c r="F38"/>
  <c r="F37"/>
  <c r="F36"/>
  <c r="F35"/>
  <c r="F34"/>
  <c r="F33"/>
  <c r="F32"/>
  <c r="F31"/>
  <c r="F30"/>
  <c r="F29"/>
  <c r="F28"/>
  <c r="F25"/>
  <c r="F24"/>
  <c r="F23"/>
  <c r="F22"/>
  <c r="F21"/>
  <c r="F20"/>
  <c r="F19"/>
  <c r="F18"/>
  <c r="E18"/>
  <c r="D18"/>
  <c r="F16"/>
  <c r="F15"/>
  <c r="F12"/>
  <c r="F11"/>
  <c r="F9"/>
  <c r="F7"/>
  <c r="F6"/>
  <c r="F5"/>
  <c r="F3"/>
  <c r="F2"/>
  <c r="F15" i="9"/>
  <c r="F14"/>
  <c r="F13"/>
  <c r="F11"/>
  <c r="F10"/>
  <c r="F7"/>
  <c r="F6"/>
  <c r="F5"/>
  <c r="F4"/>
  <c r="F3"/>
  <c r="F2"/>
  <c r="F3" i="2"/>
  <c r="F4"/>
  <c r="F6"/>
  <c r="F8"/>
  <c r="F9"/>
  <c r="F13"/>
  <c r="F15"/>
  <c r="F16"/>
  <c r="F18"/>
  <c r="F22"/>
  <c r="F27"/>
  <c r="F28"/>
  <c r="F29"/>
  <c r="F30"/>
  <c r="F34" i="7"/>
  <c r="F30"/>
  <c r="F29"/>
  <c r="F28"/>
  <c r="F27"/>
  <c r="F26"/>
  <c r="F25"/>
  <c r="F23"/>
  <c r="F22"/>
  <c r="F21"/>
  <c r="F20"/>
  <c r="F19"/>
  <c r="F18"/>
  <c r="F17"/>
  <c r="F16"/>
  <c r="F15"/>
  <c r="F14"/>
  <c r="F13"/>
  <c r="F12"/>
  <c r="F10"/>
  <c r="F9"/>
  <c r="F8"/>
  <c r="F7"/>
  <c r="F6"/>
  <c r="F5"/>
  <c r="F4"/>
  <c r="F3"/>
  <c r="F2"/>
  <c r="F496" i="1"/>
  <c r="F492"/>
  <c r="F491"/>
  <c r="F490"/>
  <c r="F489"/>
  <c r="F488"/>
  <c r="F487"/>
  <c r="F485"/>
  <c r="F484"/>
  <c r="F482"/>
  <c r="F481"/>
  <c r="F480"/>
  <c r="F479"/>
  <c r="F477"/>
  <c r="F472"/>
  <c r="F470"/>
  <c r="F469"/>
  <c r="F468"/>
  <c r="F465"/>
  <c r="F464"/>
  <c r="F463"/>
  <c r="F462"/>
  <c r="F460"/>
  <c r="F459"/>
  <c r="F458"/>
  <c r="F457"/>
  <c r="F456"/>
  <c r="F455"/>
  <c r="F454"/>
  <c r="F453"/>
  <c r="F383"/>
  <c r="F382"/>
  <c r="F381"/>
  <c r="F380"/>
  <c r="F379"/>
  <c r="F378"/>
  <c r="F377"/>
  <c r="F376"/>
  <c r="F375"/>
  <c r="F374"/>
  <c r="F373"/>
  <c r="F372"/>
  <c r="F371"/>
  <c r="F370"/>
  <c r="F369"/>
  <c r="F368"/>
  <c r="F21"/>
  <c r="F20"/>
  <c r="F19"/>
  <c r="F18"/>
  <c r="F17"/>
  <c r="F16"/>
  <c r="F15"/>
  <c r="F14"/>
  <c r="F13"/>
  <c r="F12"/>
  <c r="F10"/>
  <c r="F9"/>
  <c r="F8"/>
  <c r="F7"/>
  <c r="F6"/>
  <c r="F5"/>
  <c r="F4"/>
  <c r="F3"/>
  <c r="F2"/>
  <c r="F339"/>
  <c r="F332"/>
  <c r="F333"/>
  <c r="F317"/>
  <c r="F314"/>
  <c r="F309"/>
  <c r="F342"/>
  <c r="F327"/>
  <c r="F321"/>
  <c r="F322"/>
  <c r="F313"/>
  <c r="F316"/>
  <c r="F344"/>
  <c r="F335"/>
  <c r="F334"/>
  <c r="F326"/>
  <c r="F329"/>
  <c r="F320"/>
  <c r="F311"/>
  <c r="F310"/>
  <c r="F347"/>
  <c r="F337"/>
  <c r="F343"/>
  <c r="F324"/>
  <c r="F331"/>
  <c r="F318"/>
  <c r="F315"/>
  <c r="F312"/>
  <c r="F345"/>
  <c r="F341"/>
  <c r="F338"/>
  <c r="F336"/>
  <c r="F323"/>
  <c r="F319"/>
  <c r="F308"/>
  <c r="F113"/>
  <c r="F112"/>
  <c r="F108"/>
  <c r="F103"/>
  <c r="F102"/>
  <c r="F100"/>
  <c r="F111"/>
  <c r="F109"/>
  <c r="F104"/>
  <c r="F105"/>
  <c r="F101"/>
  <c r="F146"/>
  <c r="F134"/>
  <c r="F141"/>
  <c r="F128"/>
  <c r="F205"/>
  <c r="F242"/>
  <c r="F252"/>
  <c r="F237"/>
  <c r="F190"/>
  <c r="F246"/>
  <c r="F220"/>
  <c r="F199"/>
  <c r="F170"/>
  <c r="F145"/>
  <c r="F148"/>
  <c r="F147"/>
  <c r="F132"/>
  <c r="F133"/>
  <c r="F131"/>
  <c r="F296"/>
  <c r="F295"/>
  <c r="F297"/>
  <c r="F284"/>
  <c r="F301"/>
  <c r="F289"/>
  <c r="F282"/>
  <c r="F288"/>
  <c r="F281"/>
  <c r="F283"/>
  <c r="F292"/>
  <c r="F275"/>
  <c r="F273"/>
  <c r="F274"/>
  <c r="F261"/>
  <c r="F251"/>
  <c r="F257"/>
  <c r="F213"/>
  <c r="F249"/>
  <c r="F260"/>
  <c r="F221"/>
  <c r="F185"/>
  <c r="F263"/>
  <c r="F254"/>
  <c r="F226"/>
  <c r="F195"/>
  <c r="F265"/>
  <c r="F255"/>
  <c r="F256"/>
  <c r="F189"/>
  <c r="F238"/>
  <c r="E236"/>
  <c r="D236"/>
  <c r="F168"/>
  <c r="F172"/>
  <c r="F187"/>
  <c r="F143"/>
  <c r="E153"/>
  <c r="D153"/>
  <c r="F150"/>
  <c r="F124"/>
  <c r="F121"/>
  <c r="F130"/>
  <c r="E130"/>
  <c r="D130"/>
  <c r="F178"/>
  <c r="F144"/>
  <c r="F115"/>
  <c r="K9" i="4"/>
  <c r="K8"/>
  <c r="K7"/>
  <c r="K6"/>
  <c r="K5"/>
  <c r="K4"/>
  <c r="K3"/>
  <c r="K2"/>
  <c r="I42" i="6"/>
  <c r="H42"/>
  <c r="G42"/>
  <c r="I40"/>
  <c r="H40"/>
  <c r="G40"/>
  <c r="I38"/>
  <c r="H38"/>
  <c r="G38"/>
  <c r="I36"/>
  <c r="H36"/>
  <c r="G36"/>
  <c r="I34"/>
  <c r="H34"/>
  <c r="G34"/>
  <c r="I32"/>
  <c r="H32"/>
  <c r="G32"/>
  <c r="I30"/>
  <c r="H30"/>
  <c r="G30"/>
  <c r="I28"/>
  <c r="H28"/>
  <c r="G28"/>
  <c r="I26"/>
  <c r="H26"/>
  <c r="G26"/>
  <c r="I24"/>
  <c r="H24"/>
  <c r="G24"/>
  <c r="I22"/>
  <c r="H22"/>
  <c r="G22"/>
  <c r="I20"/>
  <c r="H20"/>
  <c r="G20"/>
  <c r="I18"/>
  <c r="H18"/>
  <c r="G18"/>
  <c r="I16"/>
  <c r="H16"/>
  <c r="G16"/>
  <c r="I14"/>
  <c r="H14"/>
  <c r="G14"/>
  <c r="I12"/>
  <c r="H12"/>
  <c r="G12"/>
  <c r="I10"/>
  <c r="H10"/>
  <c r="G10"/>
  <c r="I8"/>
  <c r="H8"/>
  <c r="G8"/>
  <c r="I6"/>
  <c r="H6"/>
  <c r="G6"/>
  <c r="I4"/>
  <c r="H4"/>
  <c r="G4"/>
  <c r="I2"/>
  <c r="H2"/>
  <c r="G2"/>
  <c r="F225" i="1"/>
  <c r="F204"/>
  <c r="F192"/>
  <c r="F194"/>
  <c r="F155"/>
  <c r="F140"/>
  <c r="F136"/>
  <c r="F167"/>
  <c r="F158"/>
  <c r="F159"/>
  <c r="F135"/>
  <c r="F191"/>
  <c r="F179"/>
  <c r="F114"/>
  <c r="F9" i="4"/>
  <c r="F8"/>
  <c r="F7"/>
  <c r="F6"/>
  <c r="F5"/>
  <c r="F4"/>
  <c r="F3"/>
  <c r="D9"/>
  <c r="D8"/>
  <c r="D7"/>
  <c r="D6"/>
  <c r="D5"/>
  <c r="D4"/>
  <c r="D3"/>
  <c r="F2"/>
  <c r="F307" i="1"/>
  <c r="F304"/>
  <c r="F298"/>
  <c r="F291"/>
  <c r="F294"/>
  <c r="F286"/>
  <c r="F293"/>
  <c r="F290"/>
  <c r="F277"/>
  <c r="F285"/>
  <c r="F95"/>
  <c r="F84"/>
  <c r="F81"/>
  <c r="F77"/>
  <c r="F96"/>
  <c r="F86"/>
  <c r="F74"/>
  <c r="F71"/>
  <c r="F98"/>
  <c r="F97"/>
  <c r="F90"/>
  <c r="F83"/>
  <c r="F76"/>
  <c r="F72"/>
  <c r="F268"/>
  <c r="F248"/>
  <c r="F250"/>
  <c r="F223"/>
  <c r="F209"/>
  <c r="F163"/>
  <c r="F214"/>
  <c r="F196"/>
  <c r="F183"/>
  <c r="F160"/>
  <c r="F149"/>
  <c r="F123"/>
  <c r="F142"/>
  <c r="F156"/>
  <c r="F118"/>
  <c r="F117"/>
  <c r="F127"/>
  <c r="F119"/>
  <c r="F222"/>
  <c r="F208"/>
  <c r="F166"/>
  <c r="F137"/>
  <c r="F197"/>
  <c r="F188"/>
  <c r="F206"/>
  <c r="F161"/>
  <c r="F164"/>
  <c r="F154"/>
</calcChain>
</file>

<file path=xl/sharedStrings.xml><?xml version="1.0" encoding="utf-8"?>
<sst xmlns="http://schemas.openxmlformats.org/spreadsheetml/2006/main" count="3169" uniqueCount="495">
  <si>
    <t>Team</t>
  </si>
  <si>
    <t>Tourney</t>
  </si>
  <si>
    <t>Set</t>
  </si>
  <si>
    <t>PPG</t>
  </si>
  <si>
    <t>PPB</t>
  </si>
  <si>
    <t>15PG</t>
  </si>
  <si>
    <t>DAR High School Opener</t>
  </si>
  <si>
    <t>JP II Catholic A</t>
  </si>
  <si>
    <t>Hume-Fogg A</t>
  </si>
  <si>
    <t>Gadsden City A</t>
  </si>
  <si>
    <t>Lincoln Co A</t>
  </si>
  <si>
    <t>DAR A</t>
  </si>
  <si>
    <t>Ezell-Hardling B</t>
  </si>
  <si>
    <t>Ezell-Harding A</t>
  </si>
  <si>
    <t>Hoover Black</t>
  </si>
  <si>
    <t>JP II Catholic B</t>
  </si>
  <si>
    <t>Columbia A</t>
  </si>
  <si>
    <t>Dade County A</t>
  </si>
  <si>
    <t>Lincoln Co B</t>
  </si>
  <si>
    <t>IS107</t>
  </si>
  <si>
    <t>GDS A</t>
  </si>
  <si>
    <t>RM A</t>
  </si>
  <si>
    <t>Blair</t>
  </si>
  <si>
    <t>St. Josephs A</t>
  </si>
  <si>
    <t>Whitman</t>
  </si>
  <si>
    <t>St. Anselms</t>
  </si>
  <si>
    <t>RM B</t>
  </si>
  <si>
    <t>Longfellow</t>
  </si>
  <si>
    <t>Centennial A</t>
  </si>
  <si>
    <t>Centennial B</t>
  </si>
  <si>
    <t>Caesar Rodney</t>
  </si>
  <si>
    <t>Gonzaga</t>
  </si>
  <si>
    <t>St Josephs B</t>
  </si>
  <si>
    <t>GDS B</t>
  </si>
  <si>
    <t>Centennial C</t>
  </si>
  <si>
    <t>Centennial D</t>
  </si>
  <si>
    <t>Elizabeth Seton</t>
  </si>
  <si>
    <t>Maryland Fall HS Tournament</t>
  </si>
  <si>
    <t>MN Novice</t>
  </si>
  <si>
    <t>Russellville A</t>
  </si>
  <si>
    <t>Conway Christian A</t>
  </si>
  <si>
    <t>Bauxite B</t>
  </si>
  <si>
    <t>Gurdon B</t>
  </si>
  <si>
    <t>Harding Kickoff Tournament</t>
  </si>
  <si>
    <t>Fort Smith B</t>
  </si>
  <si>
    <t>Gurdon A</t>
  </si>
  <si>
    <t>Russellville B</t>
  </si>
  <si>
    <t>Conway Christian B</t>
  </si>
  <si>
    <t>Little Rock Central B</t>
  </si>
  <si>
    <t>Episcopal A</t>
  </si>
  <si>
    <t>HOUSE</t>
  </si>
  <si>
    <t>Benton B</t>
  </si>
  <si>
    <t>Parkview</t>
  </si>
  <si>
    <t>Conway A</t>
  </si>
  <si>
    <t>Benton A</t>
  </si>
  <si>
    <t>White Station A</t>
  </si>
  <si>
    <t>Little Rock Central A</t>
  </si>
  <si>
    <t>Fort Smith A</t>
  </si>
  <si>
    <t>Rogers</t>
  </si>
  <si>
    <t>Bauxite A</t>
  </si>
  <si>
    <t>White Station B</t>
  </si>
  <si>
    <t>Conway B</t>
  </si>
  <si>
    <t>Episcopal B</t>
  </si>
  <si>
    <t>Fort Smith C</t>
  </si>
  <si>
    <t>n/a</t>
  </si>
  <si>
    <t>UCLA TWAIN</t>
  </si>
  <si>
    <t>Arcadia A</t>
  </si>
  <si>
    <t>Rancho Bernardo A</t>
  </si>
  <si>
    <t>Santa Monica B</t>
  </si>
  <si>
    <t>Irvine</t>
  </si>
  <si>
    <t>Arcadia D</t>
  </si>
  <si>
    <t>Torrey Pines B</t>
  </si>
  <si>
    <t>Arcadia E</t>
  </si>
  <si>
    <t>Santa Monica C</t>
  </si>
  <si>
    <t>Arcadia B</t>
  </si>
  <si>
    <t>Torrey Pines A</t>
  </si>
  <si>
    <t>Santa Monica A</t>
  </si>
  <si>
    <t>Westview</t>
  </si>
  <si>
    <t>Rancho Bernardo C</t>
  </si>
  <si>
    <t>Arcadia C</t>
  </si>
  <si>
    <t>Arcadia F</t>
  </si>
  <si>
    <t>Rancho Bernardo B</t>
  </si>
  <si>
    <t>Tar Heel Cup 2011</t>
  </si>
  <si>
    <t>HT22</t>
  </si>
  <si>
    <t>EC Guilford A</t>
  </si>
  <si>
    <t>East Chapel Hill A</t>
  </si>
  <si>
    <t>Chapel Hill</t>
  </si>
  <si>
    <t>Thomas Jefferson A</t>
  </si>
  <si>
    <t>Raleigh Charter C</t>
  </si>
  <si>
    <t>Enloe B</t>
  </si>
  <si>
    <t>Enloe A</t>
  </si>
  <si>
    <t>Raleigh Charter A</t>
  </si>
  <si>
    <t>NCSSM B</t>
  </si>
  <si>
    <t>EC Guilford C</t>
  </si>
  <si>
    <t>East Chapel Hill B</t>
  </si>
  <si>
    <t>NCSSM A</t>
  </si>
  <si>
    <t>Raleigh Charter B</t>
  </si>
  <si>
    <t>EC Guilford B</t>
  </si>
  <si>
    <t>Richmond Senior</t>
  </si>
  <si>
    <t>Thomas Jefferson B</t>
  </si>
  <si>
    <t>Dunbar A</t>
  </si>
  <si>
    <t>Oldham County</t>
  </si>
  <si>
    <t>Pikeville</t>
  </si>
  <si>
    <t>Woodford B</t>
  </si>
  <si>
    <t>Simon Kenton</t>
  </si>
  <si>
    <t>Madisonville North Hokins</t>
  </si>
  <si>
    <t>Dunbar C</t>
  </si>
  <si>
    <t>Dunbar B</t>
  </si>
  <si>
    <t>Northmont</t>
  </si>
  <si>
    <t>Daviess County</t>
  </si>
  <si>
    <t>Adair</t>
  </si>
  <si>
    <t>Bethlehem</t>
  </si>
  <si>
    <t>Fleming County</t>
  </si>
  <si>
    <t>Woodford A</t>
  </si>
  <si>
    <t>Danville Fall Tournament</t>
  </si>
  <si>
    <t>L.L. Lewis Cup</t>
  </si>
  <si>
    <t>IS108A</t>
  </si>
  <si>
    <t>Stillwater</t>
  </si>
  <si>
    <t>Edmond Memorial</t>
  </si>
  <si>
    <t>Drummond</t>
  </si>
  <si>
    <t>Kingfisher</t>
  </si>
  <si>
    <t>Edmond Santa Fe</t>
  </si>
  <si>
    <t>Hilldale</t>
  </si>
  <si>
    <t>Kremlin-Hillsdale</t>
  </si>
  <si>
    <t>Tahlequah A</t>
  </si>
  <si>
    <t>Cashion</t>
  </si>
  <si>
    <t>Ponca City</t>
  </si>
  <si>
    <t>Tahlequah B</t>
  </si>
  <si>
    <t>Wagoner</t>
  </si>
  <si>
    <t>Wallace School (TJ)</t>
  </si>
  <si>
    <t>Stat lines</t>
  </si>
  <si>
    <t>Average</t>
  </si>
  <si>
    <t>Median</t>
  </si>
  <si>
    <t>3rd Quartile</t>
  </si>
  <si>
    <t>1st Quartile</t>
  </si>
  <si>
    <t>Standard Deviation</t>
  </si>
  <si>
    <t>Max</t>
  </si>
  <si>
    <t>Min</t>
  </si>
  <si>
    <t>Texas Kickoff Classic</t>
  </si>
  <si>
    <t>Cistercian B</t>
  </si>
  <si>
    <t>Seven Lakes A</t>
  </si>
  <si>
    <t>Cistercian A</t>
  </si>
  <si>
    <t>Temple</t>
  </si>
  <si>
    <t>Westside B</t>
  </si>
  <si>
    <t>Seven Lakes B</t>
  </si>
  <si>
    <t>Bellaire B</t>
  </si>
  <si>
    <t>St. John's C</t>
  </si>
  <si>
    <t>St John's A</t>
  </si>
  <si>
    <t>Bellaire A</t>
  </si>
  <si>
    <t>Kealing A</t>
  </si>
  <si>
    <t>St. Stephens</t>
  </si>
  <si>
    <t>George Ranch</t>
  </si>
  <si>
    <t>Harmony Austin A</t>
  </si>
  <si>
    <t>Harmony Houston</t>
  </si>
  <si>
    <t>Clements A</t>
  </si>
  <si>
    <t>St. John's B</t>
  </si>
  <si>
    <t>Clements C</t>
  </si>
  <si>
    <t>OLEFIN</t>
  </si>
  <si>
    <t>Cave Spring A</t>
  </si>
  <si>
    <t>Clover Hill</t>
  </si>
  <si>
    <t>Powers</t>
  </si>
  <si>
    <t>Games</t>
  </si>
  <si>
    <t>BHrd</t>
  </si>
  <si>
    <t>BPts</t>
  </si>
  <si>
    <t>DCC</t>
  </si>
  <si>
    <t>Marshall</t>
  </si>
  <si>
    <t>Robinson</t>
  </si>
  <si>
    <t>Hylton</t>
  </si>
  <si>
    <t>St. Anselm's</t>
  </si>
  <si>
    <t>State College A</t>
  </si>
  <si>
    <t>Longfellow A</t>
  </si>
  <si>
    <t>Cave Spring B</t>
  </si>
  <si>
    <t>Howard</t>
  </si>
  <si>
    <t>Richard Montgomery</t>
  </si>
  <si>
    <t>St. Joseph's</t>
  </si>
  <si>
    <t>Centennial</t>
  </si>
  <si>
    <t>State College B</t>
  </si>
  <si>
    <t>Longfellow B</t>
  </si>
  <si>
    <t>Centerville FKT</t>
  </si>
  <si>
    <t>FKT</t>
  </si>
  <si>
    <t>Northmont A</t>
  </si>
  <si>
    <t>Miami Valley School A</t>
  </si>
  <si>
    <t>Lakota West A</t>
  </si>
  <si>
    <t>St. Charles B</t>
  </si>
  <si>
    <t>Centerville C</t>
  </si>
  <si>
    <t>Miami East A</t>
  </si>
  <si>
    <t>Sidney B</t>
  </si>
  <si>
    <t>Brookville B</t>
  </si>
  <si>
    <t>Academic Aves</t>
  </si>
  <si>
    <t>Sidney A</t>
  </si>
  <si>
    <t>Carroll Blue</t>
  </si>
  <si>
    <t>Butler A</t>
  </si>
  <si>
    <t>Centerville A</t>
  </si>
  <si>
    <t>St. Charles C</t>
  </si>
  <si>
    <t>Miami Valley School B</t>
  </si>
  <si>
    <t>Lakota West B</t>
  </si>
  <si>
    <t>St. Charles A</t>
  </si>
  <si>
    <t>Tippecanoe</t>
  </si>
  <si>
    <t>Centerville B</t>
  </si>
  <si>
    <t>Carroll Red</t>
  </si>
  <si>
    <t>Brookville A</t>
  </si>
  <si>
    <t>Butler B</t>
  </si>
  <si>
    <t>Northmont B</t>
  </si>
  <si>
    <t>Miami East B</t>
  </si>
  <si>
    <t>PHSAT</t>
  </si>
  <si>
    <t>Hunter A</t>
  </si>
  <si>
    <t>Wissahickon</t>
  </si>
  <si>
    <t>Henderson</t>
  </si>
  <si>
    <t>High Tech</t>
  </si>
  <si>
    <t>Hunter B</t>
  </si>
  <si>
    <t>Millburn A</t>
  </si>
  <si>
    <t>Charter B</t>
  </si>
  <si>
    <t>Great Neck South A</t>
  </si>
  <si>
    <t>Kellenberg A</t>
  </si>
  <si>
    <t>Great Neck South B</t>
  </si>
  <si>
    <t>Livingston B</t>
  </si>
  <si>
    <t>Ridgewood A</t>
  </si>
  <si>
    <t>Bergen A</t>
  </si>
  <si>
    <t>Livingston A</t>
  </si>
  <si>
    <t>Pingry B</t>
  </si>
  <si>
    <t>Biotech A</t>
  </si>
  <si>
    <t>Ridgewood B</t>
  </si>
  <si>
    <t>Ridgewood D</t>
  </si>
  <si>
    <t>Great Neck South C</t>
  </si>
  <si>
    <t>Wilmington Charter A</t>
  </si>
  <si>
    <t>Pingry AA</t>
  </si>
  <si>
    <t>Kellenberg B</t>
  </si>
  <si>
    <t>West Essex A</t>
  </si>
  <si>
    <t>Biotech B</t>
  </si>
  <si>
    <t>Blair C</t>
  </si>
  <si>
    <t>Bergen B</t>
  </si>
  <si>
    <t>Hunter C</t>
  </si>
  <si>
    <t>Colonia</t>
  </si>
  <si>
    <t>Blair B</t>
  </si>
  <si>
    <t>Biotech C</t>
  </si>
  <si>
    <t>Blair A</t>
  </si>
  <si>
    <t>Kellenberg C</t>
  </si>
  <si>
    <t>Monsignor Donovan</t>
  </si>
  <si>
    <t>Pingry C</t>
  </si>
  <si>
    <t>West Essex B</t>
  </si>
  <si>
    <t>Ridgewood C</t>
  </si>
  <si>
    <t>UIUC Earlybird</t>
  </si>
  <si>
    <t>IMSA</t>
  </si>
  <si>
    <t>Rockford Auburn</t>
  </si>
  <si>
    <t>Loyola A</t>
  </si>
  <si>
    <t>Carbondale</t>
  </si>
  <si>
    <t>Latin</t>
  </si>
  <si>
    <t>New Trier</t>
  </si>
  <si>
    <t>Tristan Willey</t>
  </si>
  <si>
    <t>Fenton</t>
  </si>
  <si>
    <t>Rock Bridge A</t>
  </si>
  <si>
    <t>Champaign Centennial</t>
  </si>
  <si>
    <t>St. Ignatius A</t>
  </si>
  <si>
    <t>Loyola B</t>
  </si>
  <si>
    <t>Springfield</t>
  </si>
  <si>
    <t>Wheaton North A</t>
  </si>
  <si>
    <t>Glenwood B</t>
  </si>
  <si>
    <t>Glenwood C</t>
  </si>
  <si>
    <t>Glenwood A</t>
  </si>
  <si>
    <t>Rolling Meadows</t>
  </si>
  <si>
    <t>Rock Bridge B</t>
  </si>
  <si>
    <t>Whitney Young A</t>
  </si>
  <si>
    <t>Wheaton North B</t>
  </si>
  <si>
    <t>Normal Community</t>
  </si>
  <si>
    <t>St. Ignatius B</t>
  </si>
  <si>
    <t>Whitney Young B</t>
  </si>
  <si>
    <t>St. Andrew's</t>
  </si>
  <si>
    <t>Hoover B</t>
  </si>
  <si>
    <t>Hoover A</t>
  </si>
  <si>
    <t>LAMP</t>
  </si>
  <si>
    <t>Hoover C</t>
  </si>
  <si>
    <t>Altamont</t>
  </si>
  <si>
    <t>Hoover D</t>
  </si>
  <si>
    <t>Indian Springs</t>
  </si>
  <si>
    <t>Tuscaloosa Holy Spirit</t>
  </si>
  <si>
    <t>Hoover E</t>
  </si>
  <si>
    <t>Hoover F</t>
  </si>
  <si>
    <t>William Rufus King Memorial</t>
  </si>
  <si>
    <t>Maclay A</t>
  </si>
  <si>
    <t>Eastside A</t>
  </si>
  <si>
    <t>Lawton Chiles B</t>
  </si>
  <si>
    <t>Maclay B</t>
  </si>
  <si>
    <t>Eastside B</t>
  </si>
  <si>
    <t>Lawton Chiles A</t>
  </si>
  <si>
    <t>Leon A</t>
  </si>
  <si>
    <t>Oak Hall</t>
  </si>
  <si>
    <t>Wakulla</t>
  </si>
  <si>
    <t>Lawton Chiles C</t>
  </si>
  <si>
    <t>Leon B</t>
  </si>
  <si>
    <t>Eastside C</t>
  </si>
  <si>
    <t>Branford</t>
  </si>
  <si>
    <t>FSUS</t>
  </si>
  <si>
    <t>Rickards Brain Bowl</t>
  </si>
  <si>
    <t>Quaker Bowl</t>
  </si>
  <si>
    <t>Green Hope A</t>
  </si>
  <si>
    <t>Providence Day A</t>
  </si>
  <si>
    <t>Freedom</t>
  </si>
  <si>
    <t>Carrboro A</t>
  </si>
  <si>
    <t>Raleigh Charter D</t>
  </si>
  <si>
    <t>South Caldwell</t>
  </si>
  <si>
    <t>Providence Day B</t>
  </si>
  <si>
    <t>Grimsley A</t>
  </si>
  <si>
    <t>Carlisle</t>
  </si>
  <si>
    <t>Providence Day C</t>
  </si>
  <si>
    <t>Broughton</t>
  </si>
  <si>
    <t>Richmond</t>
  </si>
  <si>
    <t>Grimsley B</t>
  </si>
  <si>
    <t>Yale FAcT</t>
  </si>
  <si>
    <t>IS110A</t>
  </si>
  <si>
    <t>Half Hollow Hills West A</t>
  </si>
  <si>
    <t>E.O. Smith B</t>
  </si>
  <si>
    <t>Simsbury</t>
  </si>
  <si>
    <t>Terryville</t>
  </si>
  <si>
    <t>Newtown</t>
  </si>
  <si>
    <t>Hingham B</t>
  </si>
  <si>
    <t>Old Saybrook A</t>
  </si>
  <si>
    <t>Suffield A</t>
  </si>
  <si>
    <t>Woodland School B</t>
  </si>
  <si>
    <t>E.O. Smith A</t>
  </si>
  <si>
    <t>Hingham A</t>
  </si>
  <si>
    <t>Cheshire</t>
  </si>
  <si>
    <t>Norwich</t>
  </si>
  <si>
    <t>Half Hollow Hills West B</t>
  </si>
  <si>
    <t>Nathan Hale-Ray</t>
  </si>
  <si>
    <t>Old Saybrook B</t>
  </si>
  <si>
    <t>Suffield B</t>
  </si>
  <si>
    <t>Woodland School A</t>
  </si>
  <si>
    <t>Missouri Fall</t>
  </si>
  <si>
    <t>Ladue A</t>
  </si>
  <si>
    <t>Ladue B</t>
  </si>
  <si>
    <t>Parkway West A</t>
  </si>
  <si>
    <t>Ladue C</t>
  </si>
  <si>
    <t>Liberty</t>
  </si>
  <si>
    <t>North Kansas City</t>
  </si>
  <si>
    <t>Clayton A</t>
  </si>
  <si>
    <t>Ladue E</t>
  </si>
  <si>
    <t>Pilot Grove</t>
  </si>
  <si>
    <t>Hannibal</t>
  </si>
  <si>
    <t>Clayton B</t>
  </si>
  <si>
    <t>Parkway West B</t>
  </si>
  <si>
    <t>Hallsville</t>
  </si>
  <si>
    <t>Jefferson City</t>
  </si>
  <si>
    <t>Lutheran St. Charles</t>
  </si>
  <si>
    <t>Ladue D</t>
  </si>
  <si>
    <t>Kickapoo B</t>
  </si>
  <si>
    <t>Thomas Jefferson</t>
  </si>
  <si>
    <t>Rock Bridge C</t>
  </si>
  <si>
    <t>Kickapoo A</t>
  </si>
  <si>
    <t>Raytown South</t>
  </si>
  <si>
    <t>Tuscumbia A</t>
  </si>
  <si>
    <t>Saint James Academy</t>
  </si>
  <si>
    <t>Rock Bridge D</t>
  </si>
  <si>
    <t>Oakland</t>
  </si>
  <si>
    <t>Villa Duchesne</t>
  </si>
  <si>
    <t>Columbia Independent School</t>
  </si>
  <si>
    <t>Dixon A</t>
  </si>
  <si>
    <t>Dixon B</t>
  </si>
  <si>
    <t>Tuscumbia B</t>
  </si>
  <si>
    <t>South Range Academic Challenge</t>
  </si>
  <si>
    <t>IS103A</t>
  </si>
  <si>
    <t>Solon A</t>
  </si>
  <si>
    <t>Copley B</t>
  </si>
  <si>
    <t>Olmsted Falls B</t>
  </si>
  <si>
    <t>LaBrae</t>
  </si>
  <si>
    <t>Solon C</t>
  </si>
  <si>
    <t>East Palestine</t>
  </si>
  <si>
    <t>Western Reserve</t>
  </si>
  <si>
    <t>Warren G. Harding</t>
  </si>
  <si>
    <t>Copley A</t>
  </si>
  <si>
    <t>Solon B</t>
  </si>
  <si>
    <t>Olmsted Falls C</t>
  </si>
  <si>
    <t>Lowellville</t>
  </si>
  <si>
    <t>TCTC</t>
  </si>
  <si>
    <t>Lisbon</t>
  </si>
  <si>
    <t>LIFT XI</t>
  </si>
  <si>
    <t>IS109</t>
  </si>
  <si>
    <t>St. Joseph A</t>
  </si>
  <si>
    <t>Seton Hall A</t>
  </si>
  <si>
    <t>White Plains A</t>
  </si>
  <si>
    <t>GNS A</t>
  </si>
  <si>
    <t>Ardsley A</t>
  </si>
  <si>
    <t>Ranney A</t>
  </si>
  <si>
    <t>Irvington A</t>
  </si>
  <si>
    <t>White Plains C</t>
  </si>
  <si>
    <t>Charter A</t>
  </si>
  <si>
    <t>St.Joseph B</t>
  </si>
  <si>
    <t>Charter C</t>
  </si>
  <si>
    <t>N Shore A</t>
  </si>
  <si>
    <t>Hunter D</t>
  </si>
  <si>
    <t>Chatham A</t>
  </si>
  <si>
    <t>White Plains B</t>
  </si>
  <si>
    <t>GNS B</t>
  </si>
  <si>
    <t>N Babylon A</t>
  </si>
  <si>
    <t>Millburn B</t>
  </si>
  <si>
    <t>Charter D</t>
  </si>
  <si>
    <t>Ranney B</t>
  </si>
  <si>
    <t>Ardsley B</t>
  </si>
  <si>
    <t>GNS C</t>
  </si>
  <si>
    <t>GNS D</t>
  </si>
  <si>
    <t>N Babylon B</t>
  </si>
  <si>
    <t>Chatham B</t>
  </si>
  <si>
    <t>OLMA A</t>
  </si>
  <si>
    <t>White Plains D</t>
  </si>
  <si>
    <t>Locust Vlly A</t>
  </si>
  <si>
    <t>N Babylon C</t>
  </si>
  <si>
    <t>BDAT</t>
  </si>
  <si>
    <t>Virginia Cav Classic</t>
  </si>
  <si>
    <t>Dorman A</t>
  </si>
  <si>
    <t>Maggie Walker A</t>
  </si>
  <si>
    <t>Blacksburg</t>
  </si>
  <si>
    <t>Hothem/Hariharan High B</t>
  </si>
  <si>
    <t>New Kent A</t>
  </si>
  <si>
    <t>Monticello</t>
  </si>
  <si>
    <t>Cosby B</t>
  </si>
  <si>
    <t>Hothem/Hariharan High A</t>
  </si>
  <si>
    <t>Christiansburg</t>
  </si>
  <si>
    <t>Chattahoochee</t>
  </si>
  <si>
    <t>Dorman B</t>
  </si>
  <si>
    <t>Maggie Walker B</t>
  </si>
  <si>
    <t>Charlottesville</t>
  </si>
  <si>
    <t>Cosby A</t>
  </si>
  <si>
    <t>Freeman</t>
  </si>
  <si>
    <t>New Kent B</t>
  </si>
  <si>
    <t>Tournament of Righteous Justice</t>
  </si>
  <si>
    <t>Byrd</t>
  </si>
  <si>
    <t>Jesuit A</t>
  </si>
  <si>
    <t>Anacoco A</t>
  </si>
  <si>
    <t>ESA A</t>
  </si>
  <si>
    <t>Jesuit B</t>
  </si>
  <si>
    <t>Lafayette</t>
  </si>
  <si>
    <t>St Mary's</t>
  </si>
  <si>
    <t>Ascension</t>
  </si>
  <si>
    <t>Grace Christian A</t>
  </si>
  <si>
    <t>ESA B</t>
  </si>
  <si>
    <t>Chapelle A</t>
  </si>
  <si>
    <t>Anacoco B</t>
  </si>
  <si>
    <t>Grace Christian B</t>
  </si>
  <si>
    <t>Bethel Christian</t>
  </si>
  <si>
    <t>St. Martinville</t>
  </si>
  <si>
    <t>Chapelle B</t>
  </si>
  <si>
    <t>Olmsted Falls A</t>
  </si>
  <si>
    <t>South Range A</t>
  </si>
  <si>
    <t>Brush Varsity B</t>
  </si>
  <si>
    <t>Orange C</t>
  </si>
  <si>
    <t>Padua Franciscan</t>
  </si>
  <si>
    <t>Waynedale</t>
  </si>
  <si>
    <t>Hawken A</t>
  </si>
  <si>
    <t>Beachwood Bison</t>
  </si>
  <si>
    <t>Cloverleaf A</t>
  </si>
  <si>
    <t>North Olmsted</t>
  </si>
  <si>
    <t>Orange B</t>
  </si>
  <si>
    <t>Warren G Harding B</t>
  </si>
  <si>
    <t>Warren G Harding A</t>
  </si>
  <si>
    <t>Hawken B</t>
  </si>
  <si>
    <t>Brush Varsity A</t>
  </si>
  <si>
    <t>Orange A</t>
  </si>
  <si>
    <t>Omsted Falls C</t>
  </si>
  <si>
    <t>Cloverleaf B</t>
  </si>
  <si>
    <t>Olmsted Falls FKT</t>
  </si>
  <si>
    <t>Alma Bryant</t>
  </si>
  <si>
    <t>LAMP A</t>
  </si>
  <si>
    <t>Vestavia</t>
  </si>
  <si>
    <t>Arab B</t>
  </si>
  <si>
    <t>Trinity Presbyterian</t>
  </si>
  <si>
    <t>Gadsden City B</t>
  </si>
  <si>
    <t>Muscle Shoals</t>
  </si>
  <si>
    <t>Hoover Invitational</t>
  </si>
  <si>
    <t>Brookwood B</t>
  </si>
  <si>
    <t>LAMP B</t>
  </si>
  <si>
    <t>Arab A</t>
  </si>
  <si>
    <t>Oak Mountain</t>
  </si>
  <si>
    <t>Russellville</t>
  </si>
  <si>
    <t>Spain Park B</t>
  </si>
  <si>
    <t>Brookwood A</t>
  </si>
  <si>
    <t xml:space="preserve">Norcross </t>
  </si>
  <si>
    <t>Spain Park A</t>
  </si>
  <si>
    <t>JP Catholic II B</t>
  </si>
  <si>
    <t>Covenant Christian Academy</t>
  </si>
  <si>
    <t>Oxford</t>
  </si>
  <si>
    <t>Muscle Shoals B</t>
  </si>
  <si>
    <t>JP Catholic II A</t>
  </si>
  <si>
    <t>ASFA</t>
  </si>
  <si>
    <t>Brindlee Mountain</t>
  </si>
  <si>
    <t>Holy Spirit</t>
  </si>
  <si>
    <t>Sand Rock</t>
  </si>
  <si>
    <t>Chelsea</t>
  </si>
  <si>
    <t>Beauregard High</t>
  </si>
  <si>
    <t>Guilford A</t>
  </si>
  <si>
    <t>Guilford Scarlet</t>
  </si>
  <si>
    <t>Green Hope</t>
  </si>
  <si>
    <t>Guilford Maroon</t>
  </si>
  <si>
    <t>Early College Academy</t>
  </si>
  <si>
    <t>Elon School</t>
  </si>
  <si>
    <t>JoCoMiCo</t>
  </si>
  <si>
    <t>Bonfire of the Manatees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</si>
</sst>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1" applyFont="1"/>
    <xf numFmtId="164" fontId="5" fillId="0" borderId="0" xfId="1" applyNumberFormat="1" applyFont="1"/>
  </cellXfs>
  <cellStyles count="239">
    <cellStyle name="Normal" xfId="0" builtinId="0"/>
    <cellStyle name="Normal 10" xfId="10"/>
    <cellStyle name="Normal 100" xfId="97"/>
    <cellStyle name="Normal 101" xfId="98"/>
    <cellStyle name="Normal 102" xfId="99"/>
    <cellStyle name="Normal 103" xfId="100"/>
    <cellStyle name="Normal 104" xfId="101"/>
    <cellStyle name="Normal 105" xfId="102"/>
    <cellStyle name="Normal 106" xfId="103"/>
    <cellStyle name="Normal 107" xfId="104"/>
    <cellStyle name="Normal 108" xfId="105"/>
    <cellStyle name="Normal 109" xfId="106"/>
    <cellStyle name="Normal 11" xfId="11"/>
    <cellStyle name="Normal 110" xfId="107"/>
    <cellStyle name="Normal 111" xfId="108"/>
    <cellStyle name="Normal 112" xfId="109"/>
    <cellStyle name="Normal 113" xfId="110"/>
    <cellStyle name="Normal 114" xfId="111"/>
    <cellStyle name="Normal 115" xfId="112"/>
    <cellStyle name="Normal 116" xfId="113"/>
    <cellStyle name="Normal 117" xfId="114"/>
    <cellStyle name="Normal 118" xfId="115"/>
    <cellStyle name="Normal 119" xfId="116"/>
    <cellStyle name="Normal 12" xfId="12"/>
    <cellStyle name="Normal 120" xfId="117"/>
    <cellStyle name="Normal 121" xfId="118"/>
    <cellStyle name="Normal 122" xfId="119"/>
    <cellStyle name="Normal 123" xfId="120"/>
    <cellStyle name="Normal 124" xfId="121"/>
    <cellStyle name="Normal 125" xfId="122"/>
    <cellStyle name="Normal 126" xfId="123"/>
    <cellStyle name="Normal 127" xfId="124"/>
    <cellStyle name="Normal 128" xfId="125"/>
    <cellStyle name="Normal 129" xfId="126"/>
    <cellStyle name="Normal 13" xfId="13"/>
    <cellStyle name="Normal 130" xfId="127"/>
    <cellStyle name="Normal 131" xfId="128"/>
    <cellStyle name="Normal 132" xfId="129"/>
    <cellStyle name="Normal 133" xfId="130"/>
    <cellStyle name="Normal 134" xfId="131"/>
    <cellStyle name="Normal 135" xfId="132"/>
    <cellStyle name="Normal 136" xfId="133"/>
    <cellStyle name="Normal 137" xfId="134"/>
    <cellStyle name="Normal 138" xfId="135"/>
    <cellStyle name="Normal 139" xfId="136"/>
    <cellStyle name="Normal 14" xfId="14"/>
    <cellStyle name="Normal 140" xfId="137"/>
    <cellStyle name="Normal 141" xfId="138"/>
    <cellStyle name="Normal 142" xfId="139"/>
    <cellStyle name="Normal 143" xfId="140"/>
    <cellStyle name="Normal 144" xfId="141"/>
    <cellStyle name="Normal 145" xfId="142"/>
    <cellStyle name="Normal 146" xfId="143"/>
    <cellStyle name="Normal 147" xfId="144"/>
    <cellStyle name="Normal 148" xfId="145"/>
    <cellStyle name="Normal 149" xfId="146"/>
    <cellStyle name="Normal 15" xfId="15"/>
    <cellStyle name="Normal 150" xfId="147"/>
    <cellStyle name="Normal 151" xfId="148"/>
    <cellStyle name="Normal 152" xfId="149"/>
    <cellStyle name="Normal 153" xfId="150"/>
    <cellStyle name="Normal 154" xfId="151"/>
    <cellStyle name="Normal 155" xfId="152"/>
    <cellStyle name="Normal 156" xfId="153"/>
    <cellStyle name="Normal 157" xfId="154"/>
    <cellStyle name="Normal 158" xfId="155"/>
    <cellStyle name="Normal 159" xfId="156"/>
    <cellStyle name="Normal 16" xfId="16"/>
    <cellStyle name="Normal 160" xfId="160"/>
    <cellStyle name="Normal 161" xfId="161"/>
    <cellStyle name="Normal 162" xfId="194"/>
    <cellStyle name="Normal 163" xfId="228"/>
    <cellStyle name="Normal 164" xfId="197"/>
    <cellStyle name="Normal 165" xfId="225"/>
    <cellStyle name="Normal 166" xfId="200"/>
    <cellStyle name="Normal 167" xfId="222"/>
    <cellStyle name="Normal 168" xfId="203"/>
    <cellStyle name="Normal 169" xfId="219"/>
    <cellStyle name="Normal 17" xfId="17"/>
    <cellStyle name="Normal 170" xfId="206"/>
    <cellStyle name="Normal 171" xfId="216"/>
    <cellStyle name="Normal 172" xfId="209"/>
    <cellStyle name="Normal 173" xfId="214"/>
    <cellStyle name="Normal 174" xfId="164"/>
    <cellStyle name="Normal 175" xfId="190"/>
    <cellStyle name="Normal 176" xfId="166"/>
    <cellStyle name="Normal 177" xfId="188"/>
    <cellStyle name="Normal 178" xfId="163"/>
    <cellStyle name="Normal 179" xfId="192"/>
    <cellStyle name="Normal 18" xfId="18"/>
    <cellStyle name="Normal 180" xfId="230"/>
    <cellStyle name="Normal 181" xfId="195"/>
    <cellStyle name="Normal 182" xfId="227"/>
    <cellStyle name="Normal 183" xfId="198"/>
    <cellStyle name="Normal 184" xfId="224"/>
    <cellStyle name="Normal 185" xfId="201"/>
    <cellStyle name="Normal 186" xfId="221"/>
    <cellStyle name="Normal 187" xfId="204"/>
    <cellStyle name="Normal 188" xfId="218"/>
    <cellStyle name="Normal 189" xfId="207"/>
    <cellStyle name="Normal 19" xfId="19"/>
    <cellStyle name="Normal 190" xfId="215"/>
    <cellStyle name="Normal 191" xfId="210"/>
    <cellStyle name="Normal 192" xfId="213"/>
    <cellStyle name="Normal 193" xfId="211"/>
    <cellStyle name="Normal 194" xfId="231"/>
    <cellStyle name="Normal 195" xfId="234"/>
    <cellStyle name="Normal 196" xfId="237"/>
    <cellStyle name="Normal 197" xfId="236"/>
    <cellStyle name="Normal 2" xfId="1"/>
    <cellStyle name="Normal 2 10" xfId="202"/>
    <cellStyle name="Normal 2 11" xfId="220"/>
    <cellStyle name="Normal 2 12" xfId="205"/>
    <cellStyle name="Normal 2 13" xfId="217"/>
    <cellStyle name="Normal 2 14" xfId="208"/>
    <cellStyle name="Normal 2 15" xfId="165"/>
    <cellStyle name="Normal 2 16" xfId="189"/>
    <cellStyle name="Normal 2 17" xfId="168"/>
    <cellStyle name="Normal 2 18" xfId="187"/>
    <cellStyle name="Normal 2 19" xfId="169"/>
    <cellStyle name="Normal 2 2" xfId="2"/>
    <cellStyle name="Normal 2 20" xfId="186"/>
    <cellStyle name="Normal 2 21" xfId="170"/>
    <cellStyle name="Normal 2 22" xfId="185"/>
    <cellStyle name="Normal 2 23" xfId="171"/>
    <cellStyle name="Normal 2 24" xfId="184"/>
    <cellStyle name="Normal 2 25" xfId="172"/>
    <cellStyle name="Normal 2 26" xfId="183"/>
    <cellStyle name="Normal 2 27" xfId="173"/>
    <cellStyle name="Normal 2 28" xfId="182"/>
    <cellStyle name="Normal 2 29" xfId="174"/>
    <cellStyle name="Normal 2 3" xfId="162"/>
    <cellStyle name="Normal 2 30" xfId="181"/>
    <cellStyle name="Normal 2 31" xfId="175"/>
    <cellStyle name="Normal 2 32" xfId="180"/>
    <cellStyle name="Normal 2 33" xfId="176"/>
    <cellStyle name="Normal 2 34" xfId="179"/>
    <cellStyle name="Normal 2 35" xfId="177"/>
    <cellStyle name="Normal 2 36" xfId="178"/>
    <cellStyle name="Normal 2 37" xfId="167"/>
    <cellStyle name="Normal 2 38" xfId="212"/>
    <cellStyle name="Normal 2 39" xfId="191"/>
    <cellStyle name="Normal 2 4" xfId="193"/>
    <cellStyle name="Normal 2 40" xfId="232"/>
    <cellStyle name="Normal 2 41" xfId="233"/>
    <cellStyle name="Normal 2 42" xfId="238"/>
    <cellStyle name="Normal 2 43" xfId="235"/>
    <cellStyle name="Normal 2 5" xfId="229"/>
    <cellStyle name="Normal 2 6" xfId="196"/>
    <cellStyle name="Normal 2 7" xfId="226"/>
    <cellStyle name="Normal 2 8" xfId="199"/>
    <cellStyle name="Normal 2 9" xfId="223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5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" xfId="6"/>
    <cellStyle name="Normal 60" xfId="60"/>
    <cellStyle name="Normal 61" xfId="61"/>
    <cellStyle name="Normal 62" xfId="62"/>
    <cellStyle name="Normal 63" xfId="63"/>
    <cellStyle name="Normal 64" xfId="64"/>
    <cellStyle name="Normal 65" xfId="157"/>
    <cellStyle name="Normal 66" xfId="65"/>
    <cellStyle name="Normal 67" xfId="66"/>
    <cellStyle name="Normal 68" xfId="67"/>
    <cellStyle name="Normal 69" xfId="68"/>
    <cellStyle name="Normal 7" xfId="7"/>
    <cellStyle name="Normal 70" xfId="69"/>
    <cellStyle name="Normal 71" xfId="70"/>
    <cellStyle name="Normal 72" xfId="71"/>
    <cellStyle name="Normal 73" xfId="72"/>
    <cellStyle name="Normal 74" xfId="73"/>
    <cellStyle name="Normal 75" xfId="158"/>
    <cellStyle name="Normal 76" xfId="159"/>
    <cellStyle name="Normal 77" xfId="74"/>
    <cellStyle name="Normal 78" xfId="75"/>
    <cellStyle name="Normal 79" xfId="76"/>
    <cellStyle name="Normal 8" xfId="8"/>
    <cellStyle name="Normal 80" xfId="77"/>
    <cellStyle name="Normal 81" xfId="78"/>
    <cellStyle name="Normal 82" xfId="79"/>
    <cellStyle name="Normal 83" xfId="80"/>
    <cellStyle name="Normal 84" xfId="81"/>
    <cellStyle name="Normal 85" xfId="82"/>
    <cellStyle name="Normal 86" xfId="83"/>
    <cellStyle name="Normal 87" xfId="84"/>
    <cellStyle name="Normal 88" xfId="85"/>
    <cellStyle name="Normal 89" xfId="86"/>
    <cellStyle name="Normal 9" xfId="9"/>
    <cellStyle name="Normal 90" xfId="87"/>
    <cellStyle name="Normal 91" xfId="88"/>
    <cellStyle name="Normal 92" xfId="89"/>
    <cellStyle name="Normal 93" xfId="90"/>
    <cellStyle name="Normal 94" xfId="91"/>
    <cellStyle name="Normal 95" xfId="92"/>
    <cellStyle name="Normal 96" xfId="93"/>
    <cellStyle name="Normal 97" xfId="94"/>
    <cellStyle name="Normal 98" xfId="95"/>
    <cellStyle name="Normal 9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8"/>
  <sheetViews>
    <sheetView workbookViewId="0">
      <pane ySplit="525" topLeftCell="A463" activePane="bottomLeft"/>
      <selection activeCell="C1" sqref="C1:C1048576"/>
      <selection pane="bottomLeft" activeCell="A484" sqref="A484"/>
    </sheetView>
  </sheetViews>
  <sheetFormatPr defaultRowHeight="15"/>
  <cols>
    <col min="1" max="1" width="24.85546875" bestFit="1" customWidth="1"/>
    <col min="2" max="2" width="27.42578125" bestFit="1" customWidth="1"/>
    <col min="3" max="3" width="10.7109375" bestFit="1" customWidth="1"/>
    <col min="5" max="5" width="7.42578125" customWidth="1"/>
    <col min="6" max="6" width="6.42578125" customWidth="1"/>
  </cols>
  <sheetData>
    <row r="1" spans="1: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>
      <c r="A2" s="5" t="s">
        <v>407</v>
      </c>
      <c r="B2" s="5" t="s">
        <v>406</v>
      </c>
      <c r="C2" s="5" t="s">
        <v>405</v>
      </c>
      <c r="D2" s="5">
        <v>552.20000000000005</v>
      </c>
      <c r="E2" s="5">
        <v>24.37</v>
      </c>
      <c r="F2" s="5">
        <f>98/9</f>
        <v>10.888888888888889</v>
      </c>
    </row>
    <row r="3" spans="1:6">
      <c r="A3" s="5" t="s">
        <v>408</v>
      </c>
      <c r="B3" s="5" t="s">
        <v>406</v>
      </c>
      <c r="C3" s="5" t="s">
        <v>405</v>
      </c>
      <c r="D3" s="5">
        <v>388.9</v>
      </c>
      <c r="E3" s="5">
        <v>18.25</v>
      </c>
      <c r="F3" s="5">
        <f>39/9</f>
        <v>4.333333333333333</v>
      </c>
    </row>
    <row r="4" spans="1:6">
      <c r="A4" s="5" t="s">
        <v>409</v>
      </c>
      <c r="B4" s="5" t="s">
        <v>406</v>
      </c>
      <c r="C4" s="5" t="s">
        <v>405</v>
      </c>
      <c r="D4" s="5">
        <v>261.10000000000002</v>
      </c>
      <c r="E4" s="5">
        <v>13.78</v>
      </c>
      <c r="F4" s="5">
        <f>19/9</f>
        <v>2.1111111111111112</v>
      </c>
    </row>
    <row r="5" spans="1:6">
      <c r="A5" s="5" t="s">
        <v>166</v>
      </c>
      <c r="B5" s="5" t="s">
        <v>406</v>
      </c>
      <c r="C5" s="5" t="s">
        <v>405</v>
      </c>
      <c r="D5" s="5">
        <v>226.1</v>
      </c>
      <c r="E5" s="5">
        <v>14.46</v>
      </c>
      <c r="F5" s="5">
        <f>13/9</f>
        <v>1.4444444444444444</v>
      </c>
    </row>
    <row r="6" spans="1:6">
      <c r="A6" s="5" t="s">
        <v>410</v>
      </c>
      <c r="B6" s="5" t="s">
        <v>406</v>
      </c>
      <c r="C6" s="5" t="s">
        <v>405</v>
      </c>
      <c r="D6" s="5">
        <v>220</v>
      </c>
      <c r="E6" s="5">
        <v>13.24</v>
      </c>
      <c r="F6" s="5">
        <f>15/9</f>
        <v>1.6666666666666667</v>
      </c>
    </row>
    <row r="7" spans="1:6">
      <c r="A7" s="5" t="s">
        <v>411</v>
      </c>
      <c r="B7" s="5" t="s">
        <v>406</v>
      </c>
      <c r="C7" s="5" t="s">
        <v>405</v>
      </c>
      <c r="D7" s="5">
        <v>151.69999999999999</v>
      </c>
      <c r="E7" s="5">
        <v>11.77</v>
      </c>
      <c r="F7" s="5">
        <f>8/9</f>
        <v>0.88888888888888884</v>
      </c>
    </row>
    <row r="8" spans="1:6">
      <c r="A8" s="5" t="s">
        <v>171</v>
      </c>
      <c r="B8" s="5" t="s">
        <v>406</v>
      </c>
      <c r="C8" s="5" t="s">
        <v>405</v>
      </c>
      <c r="D8" s="5">
        <v>120</v>
      </c>
      <c r="E8" s="5">
        <v>10.66</v>
      </c>
      <c r="F8" s="5">
        <f>4/9</f>
        <v>0.44444444444444442</v>
      </c>
    </row>
    <row r="9" spans="1:6">
      <c r="A9" s="5" t="s">
        <v>412</v>
      </c>
      <c r="B9" s="5" t="s">
        <v>406</v>
      </c>
      <c r="C9" s="5" t="s">
        <v>405</v>
      </c>
      <c r="D9" s="5">
        <v>65</v>
      </c>
      <c r="E9" s="5">
        <v>7.94</v>
      </c>
      <c r="F9" s="5">
        <f>1/9</f>
        <v>0.1111111111111111</v>
      </c>
    </row>
    <row r="10" spans="1:6">
      <c r="A10" s="5" t="s">
        <v>413</v>
      </c>
      <c r="B10" s="5" t="s">
        <v>406</v>
      </c>
      <c r="C10" s="5" t="s">
        <v>405</v>
      </c>
      <c r="D10" s="5">
        <v>68.3</v>
      </c>
      <c r="E10" s="5">
        <v>6.89</v>
      </c>
      <c r="F10" s="5">
        <f>5/9</f>
        <v>0.55555555555555558</v>
      </c>
    </row>
    <row r="11" spans="1:6">
      <c r="A11" s="5" t="s">
        <v>172</v>
      </c>
      <c r="B11" s="5" t="s">
        <v>406</v>
      </c>
      <c r="C11" s="5" t="s">
        <v>405</v>
      </c>
      <c r="D11" s="5">
        <v>48.3</v>
      </c>
      <c r="E11" s="5">
        <v>5.31</v>
      </c>
      <c r="F11" s="5">
        <v>0</v>
      </c>
    </row>
    <row r="12" spans="1:6">
      <c r="A12" s="5" t="s">
        <v>414</v>
      </c>
      <c r="B12" s="5" t="s">
        <v>406</v>
      </c>
      <c r="C12" s="5" t="s">
        <v>405</v>
      </c>
      <c r="D12" s="5">
        <v>565</v>
      </c>
      <c r="E12" s="5">
        <v>23.79</v>
      </c>
      <c r="F12" s="5">
        <f>87/9</f>
        <v>9.6666666666666661</v>
      </c>
    </row>
    <row r="13" spans="1:6">
      <c r="A13" s="5" t="s">
        <v>415</v>
      </c>
      <c r="B13" s="5" t="s">
        <v>406</v>
      </c>
      <c r="C13" s="5" t="s">
        <v>405</v>
      </c>
      <c r="D13" s="5">
        <v>415</v>
      </c>
      <c r="E13" s="5">
        <v>21.39</v>
      </c>
      <c r="F13" s="5">
        <f>43/9</f>
        <v>4.7777777777777777</v>
      </c>
    </row>
    <row r="14" spans="1:6">
      <c r="A14" s="5" t="s">
        <v>416</v>
      </c>
      <c r="B14" s="5" t="s">
        <v>406</v>
      </c>
      <c r="C14" s="5" t="s">
        <v>405</v>
      </c>
      <c r="D14" s="5">
        <v>361.7</v>
      </c>
      <c r="E14" s="5">
        <v>20.76</v>
      </c>
      <c r="F14" s="5">
        <f>31/9</f>
        <v>3.4444444444444446</v>
      </c>
    </row>
    <row r="15" spans="1:6">
      <c r="A15" s="5" t="s">
        <v>417</v>
      </c>
      <c r="B15" s="5" t="s">
        <v>406</v>
      </c>
      <c r="C15" s="5" t="s">
        <v>405</v>
      </c>
      <c r="D15" s="5">
        <v>357.8</v>
      </c>
      <c r="E15" s="5">
        <v>20.78</v>
      </c>
      <c r="F15" s="5">
        <f>45/9</f>
        <v>5</v>
      </c>
    </row>
    <row r="16" spans="1:6">
      <c r="A16" s="5" t="s">
        <v>158</v>
      </c>
      <c r="B16" s="5" t="s">
        <v>406</v>
      </c>
      <c r="C16" s="5" t="s">
        <v>405</v>
      </c>
      <c r="D16" s="5">
        <v>331.7</v>
      </c>
      <c r="E16" s="5">
        <v>17.260000000000002</v>
      </c>
      <c r="F16" s="5">
        <f>37/9</f>
        <v>4.1111111111111107</v>
      </c>
    </row>
    <row r="17" spans="1:6">
      <c r="A17" s="5" t="s">
        <v>418</v>
      </c>
      <c r="B17" s="5" t="s">
        <v>406</v>
      </c>
      <c r="C17" s="5" t="s">
        <v>405</v>
      </c>
      <c r="D17" s="5">
        <v>167.2</v>
      </c>
      <c r="E17" s="5">
        <v>13.03</v>
      </c>
      <c r="F17" s="5">
        <f>7/9</f>
        <v>0.77777777777777779</v>
      </c>
    </row>
    <row r="18" spans="1:6">
      <c r="A18" s="5" t="s">
        <v>419</v>
      </c>
      <c r="B18" s="5" t="s">
        <v>406</v>
      </c>
      <c r="C18" s="5" t="s">
        <v>405</v>
      </c>
      <c r="D18" s="5">
        <v>145</v>
      </c>
      <c r="E18" s="5">
        <v>8.6999999999999993</v>
      </c>
      <c r="F18" s="5">
        <f>8/9</f>
        <v>0.88888888888888884</v>
      </c>
    </row>
    <row r="19" spans="1:6">
      <c r="A19" s="5" t="s">
        <v>420</v>
      </c>
      <c r="B19" s="5" t="s">
        <v>406</v>
      </c>
      <c r="C19" s="5" t="s">
        <v>405</v>
      </c>
      <c r="D19" s="5">
        <v>93.3</v>
      </c>
      <c r="E19" s="5">
        <v>8.2200000000000006</v>
      </c>
      <c r="F19" s="5">
        <f>12/9</f>
        <v>1.3333333333333333</v>
      </c>
    </row>
    <row r="20" spans="1:6">
      <c r="A20" s="5" t="s">
        <v>421</v>
      </c>
      <c r="B20" s="5" t="s">
        <v>406</v>
      </c>
      <c r="C20" s="5" t="s">
        <v>405</v>
      </c>
      <c r="D20" s="5">
        <v>88.9</v>
      </c>
      <c r="E20" s="5">
        <v>9.07</v>
      </c>
      <c r="F20" s="5">
        <f>2/9</f>
        <v>0.22222222222222221</v>
      </c>
    </row>
    <row r="21" spans="1:6">
      <c r="A21" s="5" t="s">
        <v>422</v>
      </c>
      <c r="B21" s="5" t="s">
        <v>406</v>
      </c>
      <c r="C21" s="5" t="s">
        <v>405</v>
      </c>
      <c r="D21" s="5">
        <v>66.7</v>
      </c>
      <c r="E21" s="5">
        <v>10</v>
      </c>
      <c r="F21" s="5">
        <f>2/9</f>
        <v>0.22222222222222221</v>
      </c>
    </row>
    <row r="22" spans="1:6">
      <c r="A22" s="5" t="s">
        <v>188</v>
      </c>
      <c r="B22" s="5" t="s">
        <v>178</v>
      </c>
      <c r="C22" s="5" t="s">
        <v>179</v>
      </c>
      <c r="D22" s="5">
        <v>504</v>
      </c>
      <c r="E22" s="5">
        <v>25.91</v>
      </c>
      <c r="F22" s="5" t="s">
        <v>64</v>
      </c>
    </row>
    <row r="23" spans="1:6">
      <c r="A23" s="5" t="s">
        <v>180</v>
      </c>
      <c r="B23" s="5" t="s">
        <v>178</v>
      </c>
      <c r="C23" s="5" t="s">
        <v>179</v>
      </c>
      <c r="D23" s="5">
        <v>568.5</v>
      </c>
      <c r="E23" s="5">
        <v>25.56</v>
      </c>
      <c r="F23" s="5" t="s">
        <v>64</v>
      </c>
    </row>
    <row r="24" spans="1:6">
      <c r="A24" s="5" t="s">
        <v>196</v>
      </c>
      <c r="B24" s="5" t="s">
        <v>178</v>
      </c>
      <c r="C24" s="5" t="s">
        <v>179</v>
      </c>
      <c r="D24" s="5">
        <v>365.6</v>
      </c>
      <c r="E24" s="5">
        <v>19.57</v>
      </c>
      <c r="F24" s="5" t="s">
        <v>64</v>
      </c>
    </row>
    <row r="25" spans="1:6">
      <c r="A25" s="5" t="s">
        <v>189</v>
      </c>
      <c r="B25" s="5" t="s">
        <v>178</v>
      </c>
      <c r="C25" s="5" t="s">
        <v>179</v>
      </c>
      <c r="D25" s="5">
        <v>306.7</v>
      </c>
      <c r="E25" s="5">
        <v>17.920000000000002</v>
      </c>
      <c r="F25" s="5" t="s">
        <v>64</v>
      </c>
    </row>
    <row r="26" spans="1:6">
      <c r="A26" s="5" t="s">
        <v>190</v>
      </c>
      <c r="B26" s="5" t="s">
        <v>178</v>
      </c>
      <c r="C26" s="5" t="s">
        <v>179</v>
      </c>
      <c r="D26" s="5">
        <v>254.4</v>
      </c>
      <c r="E26" s="5">
        <v>17.43</v>
      </c>
      <c r="F26" s="5" t="s">
        <v>64</v>
      </c>
    </row>
    <row r="27" spans="1:6">
      <c r="A27" s="5" t="s">
        <v>184</v>
      </c>
      <c r="B27" s="5" t="s">
        <v>178</v>
      </c>
      <c r="C27" s="5" t="s">
        <v>179</v>
      </c>
      <c r="D27" s="5">
        <v>181.4</v>
      </c>
      <c r="E27" s="5">
        <v>17.13</v>
      </c>
      <c r="F27" s="5" t="s">
        <v>64</v>
      </c>
    </row>
    <row r="28" spans="1:6">
      <c r="A28" s="5" t="s">
        <v>192</v>
      </c>
      <c r="B28" s="5" t="s">
        <v>178</v>
      </c>
      <c r="C28" s="5" t="s">
        <v>179</v>
      </c>
      <c r="D28" s="5">
        <v>197.1</v>
      </c>
      <c r="E28" s="5">
        <v>16.23</v>
      </c>
      <c r="F28" s="5" t="s">
        <v>64</v>
      </c>
    </row>
    <row r="29" spans="1:6">
      <c r="A29" s="5" t="s">
        <v>197</v>
      </c>
      <c r="B29" s="5" t="s">
        <v>178</v>
      </c>
      <c r="C29" s="5" t="s">
        <v>179</v>
      </c>
      <c r="D29" s="5">
        <v>280</v>
      </c>
      <c r="E29" s="5">
        <v>15.62</v>
      </c>
      <c r="F29" s="5" t="s">
        <v>64</v>
      </c>
    </row>
    <row r="30" spans="1:6">
      <c r="A30" s="5" t="s">
        <v>181</v>
      </c>
      <c r="B30" s="5" t="s">
        <v>178</v>
      </c>
      <c r="C30" s="5" t="s">
        <v>179</v>
      </c>
      <c r="D30" s="5">
        <v>199.3</v>
      </c>
      <c r="E30" s="5">
        <v>15</v>
      </c>
      <c r="F30" s="5" t="s">
        <v>64</v>
      </c>
    </row>
    <row r="31" spans="1:6">
      <c r="A31" s="5" t="s">
        <v>183</v>
      </c>
      <c r="B31" s="5" t="s">
        <v>178</v>
      </c>
      <c r="C31" s="5" t="s">
        <v>179</v>
      </c>
      <c r="D31" s="5">
        <v>259.3</v>
      </c>
      <c r="E31" s="5">
        <v>14.93</v>
      </c>
      <c r="F31" s="5" t="s">
        <v>64</v>
      </c>
    </row>
    <row r="32" spans="1:6">
      <c r="A32" s="5" t="s">
        <v>198</v>
      </c>
      <c r="B32" s="5" t="s">
        <v>178</v>
      </c>
      <c r="C32" s="5" t="s">
        <v>179</v>
      </c>
      <c r="D32" s="5">
        <v>203.8</v>
      </c>
      <c r="E32" s="5">
        <v>14.41</v>
      </c>
      <c r="F32" s="5" t="s">
        <v>64</v>
      </c>
    </row>
    <row r="33" spans="1:6">
      <c r="A33" s="5" t="s">
        <v>182</v>
      </c>
      <c r="B33" s="5" t="s">
        <v>178</v>
      </c>
      <c r="C33" s="5" t="s">
        <v>179</v>
      </c>
      <c r="D33" s="5">
        <v>197.5</v>
      </c>
      <c r="E33" s="5">
        <v>14.33</v>
      </c>
      <c r="F33" s="5" t="s">
        <v>64</v>
      </c>
    </row>
    <row r="34" spans="1:6">
      <c r="A34" s="5" t="s">
        <v>191</v>
      </c>
      <c r="B34" s="5" t="s">
        <v>178</v>
      </c>
      <c r="C34" s="5" t="s">
        <v>179</v>
      </c>
      <c r="D34" s="5">
        <v>201.4</v>
      </c>
      <c r="E34" s="5">
        <v>13.93</v>
      </c>
      <c r="F34" s="5" t="s">
        <v>64</v>
      </c>
    </row>
    <row r="35" spans="1:6">
      <c r="A35" s="5" t="s">
        <v>185</v>
      </c>
      <c r="B35" s="5" t="s">
        <v>178</v>
      </c>
      <c r="C35" s="5" t="s">
        <v>179</v>
      </c>
      <c r="D35" s="5">
        <v>118.6</v>
      </c>
      <c r="E35" s="5">
        <v>11.54</v>
      </c>
      <c r="F35" s="5" t="s">
        <v>64</v>
      </c>
    </row>
    <row r="36" spans="1:6">
      <c r="A36" s="5" t="s">
        <v>193</v>
      </c>
      <c r="B36" s="5" t="s">
        <v>178</v>
      </c>
      <c r="C36" s="5" t="s">
        <v>179</v>
      </c>
      <c r="D36" s="5">
        <v>138.6</v>
      </c>
      <c r="E36" s="5">
        <v>11.3</v>
      </c>
      <c r="F36" s="5" t="s">
        <v>64</v>
      </c>
    </row>
    <row r="37" spans="1:6">
      <c r="A37" s="5" t="s">
        <v>186</v>
      </c>
      <c r="B37" s="5" t="s">
        <v>178</v>
      </c>
      <c r="C37" s="5" t="s">
        <v>179</v>
      </c>
      <c r="D37" s="5">
        <v>115</v>
      </c>
      <c r="E37" s="5">
        <v>10.75</v>
      </c>
      <c r="F37" s="5" t="s">
        <v>64</v>
      </c>
    </row>
    <row r="38" spans="1:6">
      <c r="A38" s="5" t="s">
        <v>200</v>
      </c>
      <c r="B38" s="5" t="s">
        <v>178</v>
      </c>
      <c r="C38" s="5" t="s">
        <v>179</v>
      </c>
      <c r="D38" s="5">
        <v>91.4</v>
      </c>
      <c r="E38" s="5">
        <v>7.76</v>
      </c>
      <c r="F38" s="5" t="s">
        <v>64</v>
      </c>
    </row>
    <row r="39" spans="1:6">
      <c r="A39" s="5" t="s">
        <v>195</v>
      </c>
      <c r="B39" s="5" t="s">
        <v>178</v>
      </c>
      <c r="C39" s="5" t="s">
        <v>179</v>
      </c>
      <c r="D39" s="5">
        <v>75</v>
      </c>
      <c r="E39" s="5">
        <v>7.5</v>
      </c>
      <c r="F39" s="5" t="s">
        <v>64</v>
      </c>
    </row>
    <row r="40" spans="1:6">
      <c r="A40" s="5" t="s">
        <v>199</v>
      </c>
      <c r="B40" s="5" t="s">
        <v>178</v>
      </c>
      <c r="C40" s="5" t="s">
        <v>179</v>
      </c>
      <c r="D40" s="5">
        <v>108.6</v>
      </c>
      <c r="E40" s="5">
        <v>7.33</v>
      </c>
      <c r="F40" s="5" t="s">
        <v>64</v>
      </c>
    </row>
    <row r="41" spans="1:6">
      <c r="A41" s="5" t="s">
        <v>201</v>
      </c>
      <c r="B41" s="5" t="s">
        <v>178</v>
      </c>
      <c r="C41" s="5" t="s">
        <v>179</v>
      </c>
      <c r="D41" s="5">
        <v>65.7</v>
      </c>
      <c r="E41" s="5">
        <v>6.96</v>
      </c>
      <c r="F41" s="5" t="s">
        <v>64</v>
      </c>
    </row>
    <row r="42" spans="1:6">
      <c r="A42" s="5" t="s">
        <v>202</v>
      </c>
      <c r="B42" s="5" t="s">
        <v>178</v>
      </c>
      <c r="C42" s="5" t="s">
        <v>179</v>
      </c>
      <c r="D42" s="5">
        <v>45</v>
      </c>
      <c r="E42" s="5">
        <v>6.5</v>
      </c>
      <c r="F42" s="5" t="s">
        <v>64</v>
      </c>
    </row>
    <row r="43" spans="1:6">
      <c r="A43" s="5" t="s">
        <v>187</v>
      </c>
      <c r="B43" s="5" t="s">
        <v>178</v>
      </c>
      <c r="C43" s="5" t="s">
        <v>179</v>
      </c>
      <c r="D43" s="5">
        <v>62.9</v>
      </c>
      <c r="E43" s="5">
        <v>6.48</v>
      </c>
      <c r="F43" s="5" t="s">
        <v>64</v>
      </c>
    </row>
    <row r="44" spans="1:6">
      <c r="A44" s="5" t="s">
        <v>194</v>
      </c>
      <c r="B44" s="5" t="s">
        <v>178</v>
      </c>
      <c r="C44" s="5" t="s">
        <v>179</v>
      </c>
      <c r="D44" s="5">
        <v>31.4</v>
      </c>
      <c r="E44" s="5">
        <v>6.25</v>
      </c>
      <c r="F44" s="5" t="s">
        <v>64</v>
      </c>
    </row>
    <row r="45" spans="1:6">
      <c r="A45" s="5" t="s">
        <v>203</v>
      </c>
      <c r="B45" s="5" t="s">
        <v>178</v>
      </c>
      <c r="C45" s="5" t="s">
        <v>179</v>
      </c>
      <c r="D45" s="5">
        <v>34.299999999999997</v>
      </c>
      <c r="E45" s="5">
        <v>2.5</v>
      </c>
      <c r="F45" s="5" t="s">
        <v>64</v>
      </c>
    </row>
    <row r="46" spans="1:6">
      <c r="A46" s="5" t="s">
        <v>440</v>
      </c>
      <c r="B46" s="5" t="s">
        <v>458</v>
      </c>
      <c r="C46" s="5" t="s">
        <v>179</v>
      </c>
      <c r="D46" s="5">
        <v>580</v>
      </c>
      <c r="E46" s="5">
        <v>26.91</v>
      </c>
      <c r="F46" s="5" t="s">
        <v>64</v>
      </c>
    </row>
    <row r="47" spans="1:6">
      <c r="A47" s="5" t="s">
        <v>368</v>
      </c>
      <c r="B47" s="5" t="s">
        <v>458</v>
      </c>
      <c r="C47" s="5" t="s">
        <v>179</v>
      </c>
      <c r="D47" s="5">
        <v>415.7</v>
      </c>
      <c r="E47" s="5">
        <v>24.24</v>
      </c>
      <c r="F47" s="5" t="s">
        <v>64</v>
      </c>
    </row>
    <row r="48" spans="1:6">
      <c r="A48" s="5" t="s">
        <v>369</v>
      </c>
      <c r="B48" s="5" t="s">
        <v>458</v>
      </c>
      <c r="C48" s="5" t="s">
        <v>179</v>
      </c>
      <c r="D48" s="5">
        <v>377.1</v>
      </c>
      <c r="E48" s="5">
        <v>21.43</v>
      </c>
      <c r="F48" s="5" t="s">
        <v>64</v>
      </c>
    </row>
    <row r="49" spans="1:6">
      <c r="A49" s="5" t="s">
        <v>441</v>
      </c>
      <c r="B49" s="5" t="s">
        <v>458</v>
      </c>
      <c r="C49" s="5" t="s">
        <v>179</v>
      </c>
      <c r="D49" s="5">
        <v>314.3</v>
      </c>
      <c r="E49" s="5">
        <v>18.95</v>
      </c>
      <c r="F49" s="5" t="s">
        <v>64</v>
      </c>
    </row>
    <row r="50" spans="1:6">
      <c r="A50" s="5" t="s">
        <v>442</v>
      </c>
      <c r="B50" s="5" t="s">
        <v>458</v>
      </c>
      <c r="C50" s="5" t="s">
        <v>179</v>
      </c>
      <c r="D50" s="5">
        <v>142.9</v>
      </c>
      <c r="E50" s="5">
        <v>10.83</v>
      </c>
      <c r="F50" s="5" t="s">
        <v>64</v>
      </c>
    </row>
    <row r="51" spans="1:6">
      <c r="A51" s="5" t="s">
        <v>443</v>
      </c>
      <c r="B51" s="5" t="s">
        <v>458</v>
      </c>
      <c r="C51" s="5" t="s">
        <v>179</v>
      </c>
      <c r="D51" s="5">
        <v>51.4</v>
      </c>
      <c r="E51" s="5">
        <v>6.36</v>
      </c>
      <c r="F51" s="5" t="s">
        <v>64</v>
      </c>
    </row>
    <row r="52" spans="1:6">
      <c r="A52" s="5" t="s">
        <v>444</v>
      </c>
      <c r="B52" s="5" t="s">
        <v>458</v>
      </c>
      <c r="C52" s="5" t="s">
        <v>179</v>
      </c>
      <c r="D52" s="5">
        <v>48.6</v>
      </c>
      <c r="E52" s="5">
        <v>7</v>
      </c>
      <c r="F52" s="5" t="s">
        <v>64</v>
      </c>
    </row>
    <row r="53" spans="1:6">
      <c r="A53" s="5" t="s">
        <v>445</v>
      </c>
      <c r="B53" s="5" t="s">
        <v>458</v>
      </c>
      <c r="C53" s="5" t="s">
        <v>179</v>
      </c>
      <c r="D53" s="5">
        <v>34.299999999999997</v>
      </c>
      <c r="E53" s="5">
        <v>8.4600000000000009</v>
      </c>
      <c r="F53" s="5" t="s">
        <v>64</v>
      </c>
    </row>
    <row r="54" spans="1:6">
      <c r="A54" s="5" t="s">
        <v>446</v>
      </c>
      <c r="B54" s="5" t="s">
        <v>458</v>
      </c>
      <c r="C54" s="5" t="s">
        <v>179</v>
      </c>
      <c r="D54" s="5">
        <v>548.6</v>
      </c>
      <c r="E54" s="5">
        <v>26.23</v>
      </c>
      <c r="F54" s="5" t="s">
        <v>64</v>
      </c>
    </row>
    <row r="55" spans="1:6">
      <c r="A55" s="5" t="s">
        <v>447</v>
      </c>
      <c r="B55" s="5" t="s">
        <v>458</v>
      </c>
      <c r="C55" s="5" t="s">
        <v>179</v>
      </c>
      <c r="D55" s="5">
        <v>405.7</v>
      </c>
      <c r="E55" s="5">
        <v>21.91</v>
      </c>
      <c r="F55" s="5" t="s">
        <v>64</v>
      </c>
    </row>
    <row r="56" spans="1:6">
      <c r="A56" s="5" t="s">
        <v>448</v>
      </c>
      <c r="B56" s="5" t="s">
        <v>458</v>
      </c>
      <c r="C56" s="5" t="s">
        <v>179</v>
      </c>
      <c r="D56" s="5">
        <v>305.7</v>
      </c>
      <c r="E56" s="5">
        <v>20.57</v>
      </c>
      <c r="F56" s="5" t="s">
        <v>64</v>
      </c>
    </row>
    <row r="57" spans="1:6">
      <c r="A57" s="5" t="s">
        <v>362</v>
      </c>
      <c r="B57" s="5" t="s">
        <v>458</v>
      </c>
      <c r="C57" s="5" t="s">
        <v>179</v>
      </c>
      <c r="D57" s="5">
        <v>218.6</v>
      </c>
      <c r="E57" s="5">
        <v>15.93</v>
      </c>
      <c r="F57" s="5" t="s">
        <v>64</v>
      </c>
    </row>
    <row r="58" spans="1:6">
      <c r="A58" s="5" t="s">
        <v>449</v>
      </c>
      <c r="B58" s="5" t="s">
        <v>458</v>
      </c>
      <c r="C58" s="5" t="s">
        <v>179</v>
      </c>
      <c r="D58" s="5">
        <v>214.3</v>
      </c>
      <c r="E58" s="5">
        <v>17.27</v>
      </c>
      <c r="F58" s="5" t="s">
        <v>64</v>
      </c>
    </row>
    <row r="59" spans="1:6">
      <c r="A59" s="5" t="s">
        <v>364</v>
      </c>
      <c r="B59" s="5" t="s">
        <v>458</v>
      </c>
      <c r="C59" s="5" t="s">
        <v>179</v>
      </c>
      <c r="D59" s="5">
        <v>107.1</v>
      </c>
      <c r="E59" s="5">
        <v>10.83</v>
      </c>
      <c r="F59" s="5" t="s">
        <v>64</v>
      </c>
    </row>
    <row r="60" spans="1:6">
      <c r="A60" s="5" t="s">
        <v>450</v>
      </c>
      <c r="B60" s="5" t="s">
        <v>458</v>
      </c>
      <c r="C60" s="5" t="s">
        <v>179</v>
      </c>
      <c r="D60" s="5">
        <v>120</v>
      </c>
      <c r="E60" s="5">
        <v>12.11</v>
      </c>
      <c r="F60" s="5" t="s">
        <v>64</v>
      </c>
    </row>
    <row r="61" spans="1:6">
      <c r="A61" s="5" t="s">
        <v>451</v>
      </c>
      <c r="B61" s="5" t="s">
        <v>458</v>
      </c>
      <c r="C61" s="5" t="s">
        <v>179</v>
      </c>
      <c r="D61" s="5">
        <v>87.1</v>
      </c>
      <c r="E61" s="5">
        <v>9.06</v>
      </c>
      <c r="F61" s="5" t="s">
        <v>64</v>
      </c>
    </row>
    <row r="62" spans="1:6">
      <c r="A62" s="5" t="s">
        <v>452</v>
      </c>
      <c r="B62" s="5" t="s">
        <v>458</v>
      </c>
      <c r="C62" s="5" t="s">
        <v>179</v>
      </c>
      <c r="D62" s="5">
        <v>480</v>
      </c>
      <c r="E62" s="5">
        <v>25</v>
      </c>
      <c r="F62" s="5" t="s">
        <v>64</v>
      </c>
    </row>
    <row r="63" spans="1:6">
      <c r="A63" s="5" t="s">
        <v>360</v>
      </c>
      <c r="B63" s="5" t="s">
        <v>458</v>
      </c>
      <c r="C63" s="5" t="s">
        <v>179</v>
      </c>
      <c r="D63" s="5">
        <v>474.3</v>
      </c>
      <c r="E63" s="5">
        <v>24.95</v>
      </c>
      <c r="F63" s="5" t="s">
        <v>64</v>
      </c>
    </row>
    <row r="64" spans="1:6">
      <c r="A64" s="5" t="s">
        <v>453</v>
      </c>
      <c r="B64" s="5" t="s">
        <v>458</v>
      </c>
      <c r="C64" s="5" t="s">
        <v>179</v>
      </c>
      <c r="D64" s="5">
        <v>230</v>
      </c>
      <c r="E64" s="5">
        <v>15.16</v>
      </c>
      <c r="F64" s="5" t="s">
        <v>64</v>
      </c>
    </row>
    <row r="65" spans="1:6">
      <c r="A65" s="5" t="s">
        <v>454</v>
      </c>
      <c r="B65" s="5" t="s">
        <v>458</v>
      </c>
      <c r="C65" s="5" t="s">
        <v>179</v>
      </c>
      <c r="D65" s="5">
        <v>214.3</v>
      </c>
      <c r="E65" s="5">
        <v>17.78</v>
      </c>
      <c r="F65" s="5" t="s">
        <v>64</v>
      </c>
    </row>
    <row r="66" spans="1:6">
      <c r="A66" s="5" t="s">
        <v>361</v>
      </c>
      <c r="B66" s="5" t="s">
        <v>458</v>
      </c>
      <c r="C66" s="5" t="s">
        <v>179</v>
      </c>
      <c r="D66" s="5">
        <v>210</v>
      </c>
      <c r="E66" s="5">
        <v>16.25</v>
      </c>
      <c r="F66" s="5" t="s">
        <v>64</v>
      </c>
    </row>
    <row r="67" spans="1:6">
      <c r="A67" s="5" t="s">
        <v>455</v>
      </c>
      <c r="B67" s="5" t="s">
        <v>458</v>
      </c>
      <c r="C67" s="5" t="s">
        <v>179</v>
      </c>
      <c r="D67" s="5">
        <v>137.1</v>
      </c>
      <c r="E67" s="5">
        <v>11.82</v>
      </c>
      <c r="F67" s="5" t="s">
        <v>64</v>
      </c>
    </row>
    <row r="68" spans="1:6">
      <c r="A68" s="5" t="s">
        <v>456</v>
      </c>
      <c r="B68" s="5" t="s">
        <v>458</v>
      </c>
      <c r="C68" s="5" t="s">
        <v>179</v>
      </c>
      <c r="D68" s="5">
        <v>135.69999999999999</v>
      </c>
      <c r="E68" s="5">
        <v>13.17</v>
      </c>
      <c r="F68" s="5" t="s">
        <v>64</v>
      </c>
    </row>
    <row r="69" spans="1:6">
      <c r="A69" s="5" t="s">
        <v>457</v>
      </c>
      <c r="B69" s="5" t="s">
        <v>458</v>
      </c>
      <c r="C69" s="5" t="s">
        <v>179</v>
      </c>
      <c r="D69" s="5">
        <v>150</v>
      </c>
      <c r="E69" s="5">
        <v>14.42</v>
      </c>
      <c r="F69" s="5" t="s">
        <v>64</v>
      </c>
    </row>
    <row r="70" spans="1:6">
      <c r="A70" s="5" t="s">
        <v>100</v>
      </c>
      <c r="B70" s="5" t="s">
        <v>114</v>
      </c>
      <c r="C70" s="5" t="s">
        <v>83</v>
      </c>
      <c r="D70" s="5">
        <v>576.81818181818187</v>
      </c>
      <c r="E70" s="5">
        <v>24.458598726114651</v>
      </c>
      <c r="F70" s="5">
        <v>9.545454545454545</v>
      </c>
    </row>
    <row r="71" spans="1:6">
      <c r="A71" s="5" t="s">
        <v>90</v>
      </c>
      <c r="B71" s="5" t="s">
        <v>82</v>
      </c>
      <c r="C71" s="5" t="s">
        <v>83</v>
      </c>
      <c r="D71" s="5">
        <v>427.5</v>
      </c>
      <c r="E71" s="5">
        <v>22.4</v>
      </c>
      <c r="F71" s="5">
        <f>51/8</f>
        <v>6.375</v>
      </c>
    </row>
    <row r="72" spans="1:6">
      <c r="A72" s="5" t="s">
        <v>84</v>
      </c>
      <c r="B72" s="5" t="s">
        <v>82</v>
      </c>
      <c r="C72" s="5" t="s">
        <v>83</v>
      </c>
      <c r="D72" s="5">
        <v>448.3</v>
      </c>
      <c r="E72" s="5">
        <v>21.49</v>
      </c>
      <c r="F72" s="5">
        <f>64/9</f>
        <v>7.1111111111111107</v>
      </c>
    </row>
    <row r="73" spans="1:6">
      <c r="A73" s="5" t="s">
        <v>108</v>
      </c>
      <c r="B73" s="5" t="s">
        <v>114</v>
      </c>
      <c r="C73" s="5" t="s">
        <v>83</v>
      </c>
      <c r="D73" s="5">
        <v>431.36363636363637</v>
      </c>
      <c r="E73" s="5">
        <v>21.40625</v>
      </c>
      <c r="F73" s="5">
        <v>6.2727272727272725</v>
      </c>
    </row>
    <row r="74" spans="1:6">
      <c r="A74" s="5" t="s">
        <v>91</v>
      </c>
      <c r="B74" s="5" t="s">
        <v>82</v>
      </c>
      <c r="C74" s="5" t="s">
        <v>83</v>
      </c>
      <c r="D74" s="5">
        <v>410.8</v>
      </c>
      <c r="E74" s="5">
        <v>21.17</v>
      </c>
      <c r="F74" s="5">
        <f>28/6</f>
        <v>4.666666666666667</v>
      </c>
    </row>
    <row r="75" spans="1:6">
      <c r="A75" s="5" t="s">
        <v>107</v>
      </c>
      <c r="B75" s="5" t="s">
        <v>114</v>
      </c>
      <c r="C75" s="5" t="s">
        <v>83</v>
      </c>
      <c r="D75" s="5">
        <v>424.56363636363636</v>
      </c>
      <c r="E75" s="5">
        <v>21.007751937984494</v>
      </c>
      <c r="F75" s="5">
        <v>6.3636363636363633</v>
      </c>
    </row>
    <row r="76" spans="1:6">
      <c r="A76" s="5" t="s">
        <v>85</v>
      </c>
      <c r="B76" s="5" t="s">
        <v>82</v>
      </c>
      <c r="C76" s="5" t="s">
        <v>83</v>
      </c>
      <c r="D76" s="5">
        <v>397.2</v>
      </c>
      <c r="E76" s="5">
        <v>20.9</v>
      </c>
      <c r="F76" s="5">
        <f>45/9</f>
        <v>5</v>
      </c>
    </row>
    <row r="77" spans="1:6">
      <c r="A77" s="5" t="s">
        <v>95</v>
      </c>
      <c r="B77" s="5" t="s">
        <v>82</v>
      </c>
      <c r="C77" s="5" t="s">
        <v>83</v>
      </c>
      <c r="D77" s="5">
        <v>385.6</v>
      </c>
      <c r="E77" s="5">
        <v>19.899999999999999</v>
      </c>
      <c r="F77" s="5">
        <f>39/8</f>
        <v>4.875</v>
      </c>
    </row>
    <row r="78" spans="1:6">
      <c r="A78" s="5" t="s">
        <v>102</v>
      </c>
      <c r="B78" s="5" t="s">
        <v>114</v>
      </c>
      <c r="C78" s="5" t="s">
        <v>83</v>
      </c>
      <c r="D78" s="5">
        <v>282.45454545454544</v>
      </c>
      <c r="E78" s="5">
        <v>19.625</v>
      </c>
      <c r="F78" s="5">
        <v>3</v>
      </c>
    </row>
    <row r="79" spans="1:6">
      <c r="A79" s="5" t="s">
        <v>101</v>
      </c>
      <c r="B79" s="5" t="s">
        <v>114</v>
      </c>
      <c r="C79" s="5" t="s">
        <v>83</v>
      </c>
      <c r="D79" s="5">
        <v>331.8</v>
      </c>
      <c r="E79" s="5">
        <v>19.345794392523363</v>
      </c>
      <c r="F79" s="5">
        <v>3.4545454545454546</v>
      </c>
    </row>
    <row r="80" spans="1:6">
      <c r="A80" s="5" t="s">
        <v>109</v>
      </c>
      <c r="B80" s="5" t="s">
        <v>114</v>
      </c>
      <c r="C80" s="5" t="s">
        <v>83</v>
      </c>
      <c r="D80" s="5">
        <v>274.52727272727276</v>
      </c>
      <c r="E80" s="5">
        <v>18.720930232558139</v>
      </c>
      <c r="F80" s="5">
        <v>2.7272727272727271</v>
      </c>
    </row>
    <row r="81" spans="1:6">
      <c r="A81" s="5" t="s">
        <v>96</v>
      </c>
      <c r="B81" s="5" t="s">
        <v>82</v>
      </c>
      <c r="C81" s="5" t="s">
        <v>83</v>
      </c>
      <c r="D81" s="5">
        <v>270.8</v>
      </c>
      <c r="E81" s="5">
        <v>16.899999999999999</v>
      </c>
      <c r="F81" s="5">
        <f>22/6</f>
        <v>3.6666666666666665</v>
      </c>
    </row>
    <row r="82" spans="1:6">
      <c r="A82" s="5" t="s">
        <v>104</v>
      </c>
      <c r="B82" s="5" t="s">
        <v>114</v>
      </c>
      <c r="C82" s="5" t="s">
        <v>83</v>
      </c>
      <c r="D82" s="5">
        <v>233.30000000000004</v>
      </c>
      <c r="E82" s="5">
        <v>15</v>
      </c>
      <c r="F82" s="5">
        <v>1.7777777777777777</v>
      </c>
    </row>
    <row r="83" spans="1:6">
      <c r="A83" s="5" t="s">
        <v>86</v>
      </c>
      <c r="B83" s="5" t="s">
        <v>82</v>
      </c>
      <c r="C83" s="5" t="s">
        <v>83</v>
      </c>
      <c r="D83" s="5">
        <v>168.3</v>
      </c>
      <c r="E83" s="5">
        <v>14.63</v>
      </c>
      <c r="F83" s="5">
        <f>14/6</f>
        <v>2.3333333333333335</v>
      </c>
    </row>
    <row r="84" spans="1:6">
      <c r="A84" s="5" t="s">
        <v>97</v>
      </c>
      <c r="B84" s="5" t="s">
        <v>82</v>
      </c>
      <c r="C84" s="5" t="s">
        <v>83</v>
      </c>
      <c r="D84" s="5">
        <v>189.2</v>
      </c>
      <c r="E84" s="5">
        <v>14.47</v>
      </c>
      <c r="F84" s="5">
        <f>9/6</f>
        <v>1.5</v>
      </c>
    </row>
    <row r="85" spans="1:6">
      <c r="A85" s="5" t="s">
        <v>110</v>
      </c>
      <c r="B85" s="5" t="s">
        <v>114</v>
      </c>
      <c r="C85" s="5" t="s">
        <v>83</v>
      </c>
      <c r="D85" s="5">
        <v>243.36666666666665</v>
      </c>
      <c r="E85" s="5">
        <v>14.133333333333333</v>
      </c>
      <c r="F85" s="5">
        <v>2.2222222222222223</v>
      </c>
    </row>
    <row r="86" spans="1:6">
      <c r="A86" s="5" t="s">
        <v>92</v>
      </c>
      <c r="B86" s="5" t="s">
        <v>82</v>
      </c>
      <c r="C86" s="5" t="s">
        <v>83</v>
      </c>
      <c r="D86" s="5">
        <v>191.7</v>
      </c>
      <c r="E86" s="5">
        <v>14.04</v>
      </c>
      <c r="F86" s="5">
        <f>17/6</f>
        <v>2.8333333333333335</v>
      </c>
    </row>
    <row r="87" spans="1:6">
      <c r="A87" s="5" t="s">
        <v>113</v>
      </c>
      <c r="B87" s="5" t="s">
        <v>114</v>
      </c>
      <c r="C87" s="5" t="s">
        <v>83</v>
      </c>
      <c r="D87" s="5">
        <v>198.86666666666667</v>
      </c>
      <c r="E87" s="5">
        <v>13.278688524590164</v>
      </c>
      <c r="F87" s="5">
        <v>1.5555555555555556</v>
      </c>
    </row>
    <row r="88" spans="1:6">
      <c r="A88" s="5" t="s">
        <v>111</v>
      </c>
      <c r="B88" s="5" t="s">
        <v>114</v>
      </c>
      <c r="C88" s="5" t="s">
        <v>83</v>
      </c>
      <c r="D88" s="5">
        <v>212.79999999999998</v>
      </c>
      <c r="E88" s="5">
        <v>12.941176470588236</v>
      </c>
      <c r="F88" s="5">
        <v>2.3333333333333335</v>
      </c>
    </row>
    <row r="89" spans="1:6">
      <c r="A89" s="5" t="s">
        <v>94</v>
      </c>
      <c r="B89" s="5" t="s">
        <v>82</v>
      </c>
      <c r="C89" s="5" t="s">
        <v>83</v>
      </c>
      <c r="D89" s="5">
        <v>74</v>
      </c>
      <c r="E89" s="5">
        <v>12.94</v>
      </c>
      <c r="F89" s="5">
        <v>1</v>
      </c>
    </row>
    <row r="90" spans="1:6">
      <c r="A90" s="5" t="s">
        <v>87</v>
      </c>
      <c r="B90" s="5" t="s">
        <v>82</v>
      </c>
      <c r="C90" s="5" t="s">
        <v>83</v>
      </c>
      <c r="D90" s="5">
        <v>130</v>
      </c>
      <c r="E90" s="5">
        <v>12.16</v>
      </c>
      <c r="F90" s="5">
        <f>5/6</f>
        <v>0.83333333333333337</v>
      </c>
    </row>
    <row r="91" spans="1:6">
      <c r="A91" s="5" t="s">
        <v>103</v>
      </c>
      <c r="B91" s="5" t="s">
        <v>114</v>
      </c>
      <c r="C91" s="5" t="s">
        <v>83</v>
      </c>
      <c r="D91" s="5">
        <v>134.10000000000002</v>
      </c>
      <c r="E91" s="5">
        <v>11.842105263157896</v>
      </c>
      <c r="F91" s="5">
        <v>0.66666666666666663</v>
      </c>
    </row>
    <row r="92" spans="1:6">
      <c r="A92" s="5" t="s">
        <v>106</v>
      </c>
      <c r="B92" s="5" t="s">
        <v>114</v>
      </c>
      <c r="C92" s="5" t="s">
        <v>83</v>
      </c>
      <c r="D92" s="5">
        <v>167.23333333333332</v>
      </c>
      <c r="E92" s="5">
        <v>11.69811320754717</v>
      </c>
      <c r="F92" s="5">
        <v>1.4444444444444444</v>
      </c>
    </row>
    <row r="93" spans="1:6">
      <c r="A93" s="5" t="s">
        <v>112</v>
      </c>
      <c r="B93" s="5" t="s">
        <v>114</v>
      </c>
      <c r="C93" s="5" t="s">
        <v>83</v>
      </c>
      <c r="D93" s="5">
        <v>206.63333333333335</v>
      </c>
      <c r="E93" s="5">
        <v>11.408450704225352</v>
      </c>
      <c r="F93" s="5">
        <v>1.1111111111111112</v>
      </c>
    </row>
    <row r="94" spans="1:6">
      <c r="A94" s="5" t="s">
        <v>105</v>
      </c>
      <c r="B94" s="5" t="s">
        <v>114</v>
      </c>
      <c r="C94" s="5" t="s">
        <v>83</v>
      </c>
      <c r="D94" s="5">
        <v>163.33333333333334</v>
      </c>
      <c r="E94" s="5">
        <v>11.206896551724139</v>
      </c>
      <c r="F94" s="5">
        <v>1.7777777777777777</v>
      </c>
    </row>
    <row r="95" spans="1:6">
      <c r="A95" s="5" t="s">
        <v>98</v>
      </c>
      <c r="B95" s="5" t="s">
        <v>82</v>
      </c>
      <c r="C95" s="5" t="s">
        <v>83</v>
      </c>
      <c r="D95" s="5">
        <v>110</v>
      </c>
      <c r="E95" s="5">
        <v>10.77</v>
      </c>
      <c r="F95" s="5">
        <f>1</f>
        <v>1</v>
      </c>
    </row>
    <row r="96" spans="1:6">
      <c r="A96" s="5" t="s">
        <v>93</v>
      </c>
      <c r="B96" s="5" t="s">
        <v>82</v>
      </c>
      <c r="C96" s="5" t="s">
        <v>83</v>
      </c>
      <c r="D96" s="5">
        <v>107</v>
      </c>
      <c r="E96" s="5">
        <v>10.37</v>
      </c>
      <c r="F96" s="5">
        <f>4/5</f>
        <v>0.8</v>
      </c>
    </row>
    <row r="97" spans="1:6">
      <c r="A97" s="5" t="s">
        <v>88</v>
      </c>
      <c r="B97" s="5" t="s">
        <v>82</v>
      </c>
      <c r="C97" s="5" t="s">
        <v>83</v>
      </c>
      <c r="D97" s="5">
        <v>80.8</v>
      </c>
      <c r="E97" s="5">
        <v>8.2100000000000009</v>
      </c>
      <c r="F97" s="5">
        <f>5/6</f>
        <v>0.83333333333333337</v>
      </c>
    </row>
    <row r="98" spans="1:6">
      <c r="A98" s="5" t="s">
        <v>89</v>
      </c>
      <c r="B98" s="5" t="s">
        <v>82</v>
      </c>
      <c r="C98" s="5" t="s">
        <v>83</v>
      </c>
      <c r="D98" s="5">
        <v>93.3</v>
      </c>
      <c r="E98" s="5">
        <v>7.67</v>
      </c>
      <c r="F98" s="5">
        <f>10/6</f>
        <v>1.6666666666666667</v>
      </c>
    </row>
    <row r="99" spans="1:6">
      <c r="A99" s="5" t="s">
        <v>99</v>
      </c>
      <c r="B99" s="5" t="s">
        <v>82</v>
      </c>
      <c r="C99" s="5" t="s">
        <v>83</v>
      </c>
      <c r="D99" s="5">
        <v>50</v>
      </c>
      <c r="E99" s="5">
        <v>7.33</v>
      </c>
      <c r="F99" s="5">
        <v>1</v>
      </c>
    </row>
    <row r="100" spans="1:6">
      <c r="A100" s="5" t="s">
        <v>367</v>
      </c>
      <c r="B100" s="5" t="s">
        <v>358</v>
      </c>
      <c r="C100" s="5" t="s">
        <v>359</v>
      </c>
      <c r="D100" s="5">
        <v>535.79999999999995</v>
      </c>
      <c r="E100" s="5">
        <v>25.58</v>
      </c>
      <c r="F100" s="5">
        <f>40/6</f>
        <v>6.666666666666667</v>
      </c>
    </row>
    <row r="101" spans="1:6">
      <c r="A101" s="5" t="s">
        <v>360</v>
      </c>
      <c r="B101" s="5" t="s">
        <v>358</v>
      </c>
      <c r="C101" s="5" t="s">
        <v>359</v>
      </c>
      <c r="D101" s="5">
        <v>535.79999999999995</v>
      </c>
      <c r="E101" s="5">
        <v>23.55</v>
      </c>
      <c r="F101" s="5">
        <f>32/6</f>
        <v>5.333333333333333</v>
      </c>
    </row>
    <row r="102" spans="1:6">
      <c r="A102" s="5" t="s">
        <v>368</v>
      </c>
      <c r="B102" s="5" t="s">
        <v>358</v>
      </c>
      <c r="C102" s="5" t="s">
        <v>359</v>
      </c>
      <c r="D102" s="5">
        <v>382.5</v>
      </c>
      <c r="E102" s="5">
        <v>21.32</v>
      </c>
      <c r="F102" s="5">
        <f>21/6</f>
        <v>3.5</v>
      </c>
    </row>
    <row r="103" spans="1:6">
      <c r="A103" s="5" t="s">
        <v>369</v>
      </c>
      <c r="B103" s="5" t="s">
        <v>358</v>
      </c>
      <c r="C103" s="5" t="s">
        <v>359</v>
      </c>
      <c r="D103" s="5">
        <v>235.8</v>
      </c>
      <c r="E103" s="5">
        <v>18.399999999999999</v>
      </c>
      <c r="F103" s="5">
        <f>12/6</f>
        <v>2</v>
      </c>
    </row>
    <row r="104" spans="1:6">
      <c r="A104" s="5" t="s">
        <v>362</v>
      </c>
      <c r="B104" s="5" t="s">
        <v>358</v>
      </c>
      <c r="C104" s="5" t="s">
        <v>359</v>
      </c>
      <c r="D104" s="5">
        <v>278.3</v>
      </c>
      <c r="E104" s="5">
        <v>17.100000000000001</v>
      </c>
      <c r="F104" s="5">
        <f>7/6</f>
        <v>1.1666666666666667</v>
      </c>
    </row>
    <row r="105" spans="1:6">
      <c r="A105" s="5" t="s">
        <v>361</v>
      </c>
      <c r="B105" s="5" t="s">
        <v>358</v>
      </c>
      <c r="C105" s="5" t="s">
        <v>359</v>
      </c>
      <c r="D105" s="5">
        <v>237.5</v>
      </c>
      <c r="E105" s="5">
        <v>16.98</v>
      </c>
      <c r="F105" s="5">
        <f>7/6</f>
        <v>1.1666666666666667</v>
      </c>
    </row>
    <row r="106" spans="1:6">
      <c r="A106" s="5" t="s">
        <v>370</v>
      </c>
      <c r="B106" s="5" t="s">
        <v>358</v>
      </c>
      <c r="C106" s="5" t="s">
        <v>359</v>
      </c>
      <c r="D106" s="5">
        <v>179.2</v>
      </c>
      <c r="E106" s="5">
        <v>16.46</v>
      </c>
      <c r="F106" s="5">
        <v>1</v>
      </c>
    </row>
    <row r="107" spans="1:6">
      <c r="A107" s="5" t="s">
        <v>363</v>
      </c>
      <c r="B107" s="5" t="s">
        <v>358</v>
      </c>
      <c r="C107" s="5" t="s">
        <v>359</v>
      </c>
      <c r="D107" s="5">
        <v>145.80000000000001</v>
      </c>
      <c r="E107" s="5">
        <v>16.36</v>
      </c>
      <c r="F107" s="5">
        <v>1</v>
      </c>
    </row>
    <row r="108" spans="1:6">
      <c r="A108" s="5" t="s">
        <v>371</v>
      </c>
      <c r="B108" s="5" t="s">
        <v>358</v>
      </c>
      <c r="C108" s="5" t="s">
        <v>359</v>
      </c>
      <c r="D108" s="5">
        <v>145</v>
      </c>
      <c r="E108" s="5">
        <v>14.86</v>
      </c>
      <c r="F108" s="5">
        <f>2/6</f>
        <v>0.33333333333333331</v>
      </c>
    </row>
    <row r="109" spans="1:6">
      <c r="A109" s="5" t="s">
        <v>364</v>
      </c>
      <c r="B109" s="5" t="s">
        <v>358</v>
      </c>
      <c r="C109" s="5" t="s">
        <v>359</v>
      </c>
      <c r="D109" s="5">
        <v>120.8</v>
      </c>
      <c r="E109" s="5">
        <v>13.12</v>
      </c>
      <c r="F109" s="5">
        <f>8/6</f>
        <v>1.3333333333333333</v>
      </c>
    </row>
    <row r="110" spans="1:6">
      <c r="A110" s="5" t="s">
        <v>365</v>
      </c>
      <c r="B110" s="5" t="s">
        <v>358</v>
      </c>
      <c r="C110" s="5" t="s">
        <v>359</v>
      </c>
      <c r="D110" s="5">
        <v>99.2</v>
      </c>
      <c r="E110" s="5">
        <v>12.59</v>
      </c>
      <c r="F110" s="5">
        <v>0</v>
      </c>
    </row>
    <row r="111" spans="1:6">
      <c r="A111" s="5" t="s">
        <v>366</v>
      </c>
      <c r="B111" s="5" t="s">
        <v>358</v>
      </c>
      <c r="C111" s="5" t="s">
        <v>359</v>
      </c>
      <c r="D111" s="5">
        <v>76.7</v>
      </c>
      <c r="E111" s="5">
        <v>11.9</v>
      </c>
      <c r="F111" s="5">
        <f>2/6</f>
        <v>0.33333333333333331</v>
      </c>
    </row>
    <row r="112" spans="1:6">
      <c r="A112" s="5" t="s">
        <v>372</v>
      </c>
      <c r="B112" s="5" t="s">
        <v>358</v>
      </c>
      <c r="C112" s="5" t="s">
        <v>359</v>
      </c>
      <c r="D112" s="5">
        <v>54.2</v>
      </c>
      <c r="E112" s="5">
        <v>11.25</v>
      </c>
      <c r="F112" s="5">
        <f>1/6</f>
        <v>0.16666666666666666</v>
      </c>
    </row>
    <row r="113" spans="1:6">
      <c r="A113" s="5" t="s">
        <v>373</v>
      </c>
      <c r="B113" s="5" t="s">
        <v>358</v>
      </c>
      <c r="C113" s="5" t="s">
        <v>359</v>
      </c>
      <c r="D113" s="5">
        <v>33.299999999999997</v>
      </c>
      <c r="E113" s="5">
        <v>8.18</v>
      </c>
      <c r="F113" s="5">
        <f>1/6</f>
        <v>0.16666666666666666</v>
      </c>
    </row>
    <row r="114" spans="1:6">
      <c r="A114" s="5" t="s">
        <v>140</v>
      </c>
      <c r="B114" s="5" t="s">
        <v>138</v>
      </c>
      <c r="C114" s="5" t="s">
        <v>19</v>
      </c>
      <c r="D114" s="5">
        <v>494.4</v>
      </c>
      <c r="E114" s="5">
        <v>23.46</v>
      </c>
      <c r="F114" s="5">
        <f>72/9</f>
        <v>8</v>
      </c>
    </row>
    <row r="115" spans="1:6">
      <c r="A115" s="5" t="s">
        <v>205</v>
      </c>
      <c r="B115" s="5" t="s">
        <v>204</v>
      </c>
      <c r="C115" s="5" t="s">
        <v>19</v>
      </c>
      <c r="D115" s="5">
        <v>513.79999999999995</v>
      </c>
      <c r="E115" s="5">
        <v>22.47</v>
      </c>
      <c r="F115" s="5">
        <f>87/12</f>
        <v>7.25</v>
      </c>
    </row>
    <row r="116" spans="1:6">
      <c r="A116" s="5" t="s">
        <v>139</v>
      </c>
      <c r="B116" s="5" t="s">
        <v>138</v>
      </c>
      <c r="C116" s="5" t="s">
        <v>19</v>
      </c>
      <c r="D116" s="5">
        <v>479.5</v>
      </c>
      <c r="E116" s="5">
        <v>22.45</v>
      </c>
      <c r="F116" s="5">
        <v>6.2</v>
      </c>
    </row>
    <row r="117" spans="1:6">
      <c r="A117" s="5" t="s">
        <v>22</v>
      </c>
      <c r="B117" s="5" t="s">
        <v>37</v>
      </c>
      <c r="C117" s="5" t="s">
        <v>19</v>
      </c>
      <c r="D117" s="5">
        <v>408.8</v>
      </c>
      <c r="E117" s="5">
        <v>22</v>
      </c>
      <c r="F117" s="5">
        <f>79/12</f>
        <v>6.583333333333333</v>
      </c>
    </row>
    <row r="118" spans="1:6">
      <c r="A118" s="5" t="s">
        <v>23</v>
      </c>
      <c r="B118" s="5" t="s">
        <v>37</v>
      </c>
      <c r="C118" s="5" t="s">
        <v>19</v>
      </c>
      <c r="D118" s="5">
        <v>383.8</v>
      </c>
      <c r="E118" s="5">
        <v>21.8</v>
      </c>
      <c r="F118" s="5">
        <f>73/12</f>
        <v>6.083333333333333</v>
      </c>
    </row>
    <row r="119" spans="1:6">
      <c r="A119" s="5" t="s">
        <v>20</v>
      </c>
      <c r="B119" s="5" t="s">
        <v>37</v>
      </c>
      <c r="C119" s="5" t="s">
        <v>19</v>
      </c>
      <c r="D119" s="5">
        <v>407.9</v>
      </c>
      <c r="E119" s="5">
        <v>21.76</v>
      </c>
      <c r="F119" s="5">
        <f>80/12</f>
        <v>6.666666666666667</v>
      </c>
    </row>
    <row r="120" spans="1:6">
      <c r="A120" s="5" t="s">
        <v>67</v>
      </c>
      <c r="B120" s="5" t="s">
        <v>65</v>
      </c>
      <c r="C120" s="5" t="s">
        <v>19</v>
      </c>
      <c r="D120" s="5">
        <v>359</v>
      </c>
      <c r="E120" s="5">
        <v>21.58</v>
      </c>
      <c r="F120" s="5">
        <v>4.4000000000000004</v>
      </c>
    </row>
    <row r="121" spans="1:6">
      <c r="A121" s="5" t="s">
        <v>208</v>
      </c>
      <c r="B121" s="5" t="s">
        <v>204</v>
      </c>
      <c r="C121" s="5" t="s">
        <v>19</v>
      </c>
      <c r="D121" s="5">
        <v>429.2</v>
      </c>
      <c r="E121" s="5">
        <v>21.35</v>
      </c>
      <c r="F121" s="5">
        <f>76/12</f>
        <v>6.333333333333333</v>
      </c>
    </row>
    <row r="122" spans="1:6">
      <c r="A122" s="5" t="s">
        <v>76</v>
      </c>
      <c r="B122" s="5" t="s">
        <v>65</v>
      </c>
      <c r="C122" s="5" t="s">
        <v>19</v>
      </c>
      <c r="D122" s="5">
        <v>375.5</v>
      </c>
      <c r="E122" s="5">
        <v>21.32</v>
      </c>
      <c r="F122" s="5">
        <v>4.2</v>
      </c>
    </row>
    <row r="123" spans="1:6">
      <c r="A123" s="5" t="s">
        <v>25</v>
      </c>
      <c r="B123" s="5" t="s">
        <v>37</v>
      </c>
      <c r="C123" s="5" t="s">
        <v>19</v>
      </c>
      <c r="D123" s="5">
        <v>441.7</v>
      </c>
      <c r="E123" s="5">
        <v>21.28</v>
      </c>
      <c r="F123" s="5">
        <f>66/9</f>
        <v>7.333333333333333</v>
      </c>
    </row>
    <row r="124" spans="1:6">
      <c r="A124" s="5" t="s">
        <v>209</v>
      </c>
      <c r="B124" s="5" t="s">
        <v>204</v>
      </c>
      <c r="C124" s="5" t="s">
        <v>19</v>
      </c>
      <c r="D124" s="5">
        <v>398.8</v>
      </c>
      <c r="E124" s="5">
        <v>21.22</v>
      </c>
      <c r="F124" s="5">
        <f>72/12</f>
        <v>6</v>
      </c>
    </row>
    <row r="125" spans="1:6">
      <c r="A125" s="5" t="s">
        <v>141</v>
      </c>
      <c r="B125" s="5" t="s">
        <v>138</v>
      </c>
      <c r="C125" s="5" t="s">
        <v>19</v>
      </c>
      <c r="D125" s="5">
        <v>395.5</v>
      </c>
      <c r="E125" s="5">
        <v>21.07</v>
      </c>
      <c r="F125" s="5">
        <v>5.5</v>
      </c>
    </row>
    <row r="126" spans="1:6">
      <c r="A126" s="5" t="s">
        <v>66</v>
      </c>
      <c r="B126" s="5" t="s">
        <v>65</v>
      </c>
      <c r="C126" s="5" t="s">
        <v>19</v>
      </c>
      <c r="D126" s="5">
        <v>403.5</v>
      </c>
      <c r="E126" s="5">
        <v>20.95</v>
      </c>
      <c r="F126" s="5">
        <v>4.5999999999999996</v>
      </c>
    </row>
    <row r="127" spans="1:6">
      <c r="A127" s="5" t="s">
        <v>21</v>
      </c>
      <c r="B127" s="5" t="s">
        <v>37</v>
      </c>
      <c r="C127" s="5" t="s">
        <v>19</v>
      </c>
      <c r="D127" s="5">
        <v>384.2</v>
      </c>
      <c r="E127" s="5">
        <v>20.85</v>
      </c>
      <c r="F127" s="5">
        <f>71/12</f>
        <v>5.916666666666667</v>
      </c>
    </row>
    <row r="128" spans="1:6">
      <c r="A128" s="5" t="s">
        <v>328</v>
      </c>
      <c r="B128" s="5" t="s">
        <v>327</v>
      </c>
      <c r="C128" s="5" t="s">
        <v>19</v>
      </c>
      <c r="D128" s="5">
        <v>471.9</v>
      </c>
      <c r="E128" s="5">
        <v>20.7</v>
      </c>
      <c r="F128" s="5">
        <f>83/13</f>
        <v>6.384615384615385</v>
      </c>
    </row>
    <row r="129" spans="1:6">
      <c r="A129" s="5" t="s">
        <v>75</v>
      </c>
      <c r="B129" s="5" t="s">
        <v>65</v>
      </c>
      <c r="C129" s="5" t="s">
        <v>19</v>
      </c>
      <c r="D129" s="5">
        <v>346.5</v>
      </c>
      <c r="E129" s="5">
        <v>20.41</v>
      </c>
      <c r="F129" s="5">
        <v>4.9000000000000004</v>
      </c>
    </row>
    <row r="130" spans="1:6">
      <c r="A130" s="5" t="s">
        <v>224</v>
      </c>
      <c r="B130" s="5" t="s">
        <v>204</v>
      </c>
      <c r="C130" s="5" t="s">
        <v>19</v>
      </c>
      <c r="D130" s="5">
        <f>((393.8*8)+(285*4))/12</f>
        <v>357.5333333333333</v>
      </c>
      <c r="E130" s="5">
        <f>(2060+790)/(104+36)</f>
        <v>20.357142857142858</v>
      </c>
      <c r="F130" s="5">
        <f>39/12</f>
        <v>3.25</v>
      </c>
    </row>
    <row r="131" spans="1:6">
      <c r="A131" s="5" t="s">
        <v>95</v>
      </c>
      <c r="B131" s="5" t="s">
        <v>293</v>
      </c>
      <c r="C131" s="5" t="s">
        <v>19</v>
      </c>
      <c r="D131" s="5">
        <v>370</v>
      </c>
      <c r="E131" s="5">
        <v>20.350000000000001</v>
      </c>
      <c r="F131" s="5">
        <f>56/12</f>
        <v>4.666666666666667</v>
      </c>
    </row>
    <row r="132" spans="1:6">
      <c r="A132" s="5" t="s">
        <v>90</v>
      </c>
      <c r="B132" s="5" t="s">
        <v>293</v>
      </c>
      <c r="C132" s="5" t="s">
        <v>19</v>
      </c>
      <c r="D132" s="5">
        <v>365</v>
      </c>
      <c r="E132" s="5">
        <v>20.309999999999999</v>
      </c>
      <c r="F132" s="5">
        <f>48/11</f>
        <v>4.3636363636363633</v>
      </c>
    </row>
    <row r="133" spans="1:6">
      <c r="A133" s="5" t="s">
        <v>85</v>
      </c>
      <c r="B133" s="5" t="s">
        <v>293</v>
      </c>
      <c r="C133" s="5" t="s">
        <v>19</v>
      </c>
      <c r="D133" s="5">
        <v>378.6</v>
      </c>
      <c r="E133" s="5">
        <v>20.149999999999999</v>
      </c>
      <c r="F133" s="5">
        <f>47/11</f>
        <v>4.2727272727272725</v>
      </c>
    </row>
    <row r="134" spans="1:6">
      <c r="A134" s="5" t="s">
        <v>250</v>
      </c>
      <c r="B134" s="5" t="s">
        <v>327</v>
      </c>
      <c r="C134" s="5" t="s">
        <v>19</v>
      </c>
      <c r="D134" s="5">
        <v>408.8</v>
      </c>
      <c r="E134" s="5">
        <v>20.100000000000001</v>
      </c>
      <c r="F134" s="5">
        <f>53/12</f>
        <v>4.416666666666667</v>
      </c>
    </row>
    <row r="135" spans="1:6">
      <c r="A135" s="5" t="s">
        <v>144</v>
      </c>
      <c r="B135" s="5" t="s">
        <v>138</v>
      </c>
      <c r="C135" s="5" t="s">
        <v>19</v>
      </c>
      <c r="D135" s="5">
        <v>385</v>
      </c>
      <c r="E135" s="5">
        <v>19.95</v>
      </c>
      <c r="F135" s="5">
        <f>49/9</f>
        <v>5.4444444444444446</v>
      </c>
    </row>
    <row r="136" spans="1:6">
      <c r="A136" s="5" t="s">
        <v>148</v>
      </c>
      <c r="B136" s="5" t="s">
        <v>138</v>
      </c>
      <c r="C136" s="5" t="s">
        <v>19</v>
      </c>
      <c r="D136" s="5">
        <v>325</v>
      </c>
      <c r="E136" s="5">
        <v>19.48</v>
      </c>
      <c r="F136" s="5">
        <f>32/8</f>
        <v>4</v>
      </c>
    </row>
    <row r="137" spans="1:6">
      <c r="A137" s="5" t="s">
        <v>13</v>
      </c>
      <c r="B137" s="5" t="s">
        <v>6</v>
      </c>
      <c r="C137" s="5" t="s">
        <v>19</v>
      </c>
      <c r="D137" s="5">
        <v>378.1</v>
      </c>
      <c r="E137" s="5">
        <v>19.399999999999999</v>
      </c>
      <c r="F137" s="5">
        <f>26/8</f>
        <v>3.25</v>
      </c>
    </row>
    <row r="138" spans="1:6">
      <c r="A138" s="5" t="s">
        <v>74</v>
      </c>
      <c r="B138" s="5" t="s">
        <v>65</v>
      </c>
      <c r="C138" s="5" t="s">
        <v>19</v>
      </c>
      <c r="D138" s="5">
        <v>385</v>
      </c>
      <c r="E138" s="5">
        <v>19.37</v>
      </c>
      <c r="F138" s="5">
        <v>5.2</v>
      </c>
    </row>
    <row r="139" spans="1:6">
      <c r="A139" s="5" t="s">
        <v>331</v>
      </c>
      <c r="B139" s="5" t="s">
        <v>327</v>
      </c>
      <c r="C139" s="5" t="s">
        <v>19</v>
      </c>
      <c r="D139" s="5">
        <v>407.5</v>
      </c>
      <c r="E139" s="5">
        <v>19.2</v>
      </c>
      <c r="F139" s="5">
        <v>4.4000000000000004</v>
      </c>
    </row>
    <row r="140" spans="1:6">
      <c r="A140" s="5" t="s">
        <v>149</v>
      </c>
      <c r="B140" s="5" t="s">
        <v>138</v>
      </c>
      <c r="C140" s="5" t="s">
        <v>19</v>
      </c>
      <c r="D140" s="5">
        <v>365.7</v>
      </c>
      <c r="E140" s="5">
        <v>18.93</v>
      </c>
      <c r="F140" s="5">
        <f>32/7</f>
        <v>4.5714285714285712</v>
      </c>
    </row>
    <row r="141" spans="1:6">
      <c r="A141" s="5" t="s">
        <v>329</v>
      </c>
      <c r="B141" s="5" t="s">
        <v>327</v>
      </c>
      <c r="C141" s="5" t="s">
        <v>19</v>
      </c>
      <c r="D141" s="5">
        <v>416.2</v>
      </c>
      <c r="E141" s="5">
        <v>18.899999999999999</v>
      </c>
      <c r="F141" s="5">
        <f>68/13</f>
        <v>5.2307692307692308</v>
      </c>
    </row>
    <row r="142" spans="1:6">
      <c r="A142" s="5" t="s">
        <v>129</v>
      </c>
      <c r="B142" s="5" t="s">
        <v>37</v>
      </c>
      <c r="C142" s="5" t="s">
        <v>19</v>
      </c>
      <c r="D142" s="5">
        <v>333.9</v>
      </c>
      <c r="E142" s="5">
        <v>18.88</v>
      </c>
      <c r="F142" s="5">
        <f>54/9</f>
        <v>6</v>
      </c>
    </row>
    <row r="143" spans="1:6">
      <c r="A143" s="5" t="s">
        <v>212</v>
      </c>
      <c r="B143" s="5" t="s">
        <v>204</v>
      </c>
      <c r="C143" s="5" t="s">
        <v>19</v>
      </c>
      <c r="D143" s="5">
        <v>384.1</v>
      </c>
      <c r="E143" s="5">
        <v>18.88</v>
      </c>
      <c r="F143" s="5">
        <f>42/11</f>
        <v>3.8181818181818183</v>
      </c>
    </row>
    <row r="144" spans="1:6">
      <c r="A144" s="5" t="s">
        <v>206</v>
      </c>
      <c r="B144" s="5" t="s">
        <v>204</v>
      </c>
      <c r="C144" s="5" t="s">
        <v>19</v>
      </c>
      <c r="D144" s="5">
        <v>335.9</v>
      </c>
      <c r="E144" s="5">
        <v>18.48</v>
      </c>
      <c r="F144" s="5">
        <f>40/11</f>
        <v>3.6363636363636362</v>
      </c>
    </row>
    <row r="145" spans="1:6">
      <c r="A145" s="5" t="s">
        <v>96</v>
      </c>
      <c r="B145" s="5" t="s">
        <v>293</v>
      </c>
      <c r="C145" s="5" t="s">
        <v>19</v>
      </c>
      <c r="D145" s="5">
        <v>303.2</v>
      </c>
      <c r="E145" s="5">
        <v>18.32</v>
      </c>
      <c r="F145" s="5">
        <f>49/11</f>
        <v>4.4545454545454541</v>
      </c>
    </row>
    <row r="146" spans="1:6">
      <c r="A146" s="5" t="s">
        <v>330</v>
      </c>
      <c r="B146" s="5" t="s">
        <v>327</v>
      </c>
      <c r="C146" s="5" t="s">
        <v>19</v>
      </c>
      <c r="D146" s="5">
        <v>371.7</v>
      </c>
      <c r="E146" s="5">
        <v>18</v>
      </c>
      <c r="F146" s="5">
        <f>49/12</f>
        <v>4.083333333333333</v>
      </c>
    </row>
    <row r="147" spans="1:6">
      <c r="A147" s="5" t="s">
        <v>91</v>
      </c>
      <c r="B147" s="5" t="s">
        <v>293</v>
      </c>
      <c r="C147" s="5" t="s">
        <v>19</v>
      </c>
      <c r="D147" s="5">
        <v>350.5</v>
      </c>
      <c r="E147" s="5">
        <v>17.82</v>
      </c>
      <c r="F147" s="5">
        <f>49/11</f>
        <v>4.4545454545454541</v>
      </c>
    </row>
    <row r="148" spans="1:6">
      <c r="A148" s="5" t="s">
        <v>294</v>
      </c>
      <c r="B148" s="5" t="s">
        <v>293</v>
      </c>
      <c r="C148" s="5" t="s">
        <v>19</v>
      </c>
      <c r="D148" s="5">
        <v>280</v>
      </c>
      <c r="E148" s="5">
        <v>17.649999999999999</v>
      </c>
      <c r="F148" s="5">
        <f>25/12</f>
        <v>2.0833333333333335</v>
      </c>
    </row>
    <row r="149" spans="1:6">
      <c r="A149" s="5" t="s">
        <v>26</v>
      </c>
      <c r="B149" s="5" t="s">
        <v>37</v>
      </c>
      <c r="C149" s="5" t="s">
        <v>19</v>
      </c>
      <c r="D149" s="5">
        <v>310</v>
      </c>
      <c r="E149" s="5">
        <v>17.63</v>
      </c>
      <c r="F149" s="5">
        <f>24/9</f>
        <v>2.6666666666666665</v>
      </c>
    </row>
    <row r="150" spans="1:6">
      <c r="A150" s="5" t="s">
        <v>210</v>
      </c>
      <c r="B150" s="5" t="s">
        <v>204</v>
      </c>
      <c r="C150" s="5" t="s">
        <v>19</v>
      </c>
      <c r="D150" s="5">
        <v>290.5</v>
      </c>
      <c r="E150" s="5">
        <v>17.57</v>
      </c>
      <c r="F150" s="5">
        <f>32/11</f>
        <v>2.9090909090909092</v>
      </c>
    </row>
    <row r="151" spans="1:6">
      <c r="A151" s="5" t="s">
        <v>333</v>
      </c>
      <c r="B151" s="5" t="s">
        <v>327</v>
      </c>
      <c r="C151" s="5" t="s">
        <v>19</v>
      </c>
      <c r="D151" s="5">
        <v>359</v>
      </c>
      <c r="E151" s="5">
        <v>17.099999999999998</v>
      </c>
      <c r="F151" s="5">
        <v>3.1</v>
      </c>
    </row>
    <row r="152" spans="1:6">
      <c r="A152" s="5" t="s">
        <v>334</v>
      </c>
      <c r="B152" s="5" t="s">
        <v>327</v>
      </c>
      <c r="C152" s="5" t="s">
        <v>19</v>
      </c>
      <c r="D152" s="5">
        <v>327</v>
      </c>
      <c r="E152" s="5">
        <v>17.099999999999998</v>
      </c>
      <c r="F152" s="5">
        <v>2.8</v>
      </c>
    </row>
    <row r="153" spans="1:6">
      <c r="A153" s="5" t="s">
        <v>211</v>
      </c>
      <c r="B153" s="5" t="s">
        <v>204</v>
      </c>
      <c r="C153" s="5" t="s">
        <v>19</v>
      </c>
      <c r="D153" s="5">
        <f>((186.7*3)+(319.4*8))/11</f>
        <v>283.20909090909089</v>
      </c>
      <c r="E153" s="5">
        <f>(340+1580)/(22+91)</f>
        <v>16.991150442477878</v>
      </c>
      <c r="F153" s="5">
        <v>3</v>
      </c>
    </row>
    <row r="154" spans="1:6">
      <c r="A154" s="5" t="s">
        <v>7</v>
      </c>
      <c r="B154" s="5" t="s">
        <v>6</v>
      </c>
      <c r="C154" s="5" t="s">
        <v>19</v>
      </c>
      <c r="D154" s="5">
        <v>301.2</v>
      </c>
      <c r="E154" s="5">
        <v>16.93</v>
      </c>
      <c r="F154" s="5">
        <f>23/8</f>
        <v>2.875</v>
      </c>
    </row>
    <row r="155" spans="1:6">
      <c r="A155" s="5" t="s">
        <v>150</v>
      </c>
      <c r="B155" s="5" t="s">
        <v>138</v>
      </c>
      <c r="C155" s="5" t="s">
        <v>19</v>
      </c>
      <c r="D155" s="5">
        <v>308.60000000000002</v>
      </c>
      <c r="E155" s="5">
        <v>16.82</v>
      </c>
      <c r="F155" s="5">
        <f>26/7</f>
        <v>3.7142857142857144</v>
      </c>
    </row>
    <row r="156" spans="1:6">
      <c r="A156" s="5" t="s">
        <v>24</v>
      </c>
      <c r="B156" s="5" t="s">
        <v>37</v>
      </c>
      <c r="C156" s="5" t="s">
        <v>19</v>
      </c>
      <c r="D156" s="5">
        <v>272.8</v>
      </c>
      <c r="E156" s="5">
        <v>16.8</v>
      </c>
      <c r="F156" s="5">
        <f>33/9</f>
        <v>3.6666666666666665</v>
      </c>
    </row>
    <row r="157" spans="1:6">
      <c r="A157" s="5" t="s">
        <v>332</v>
      </c>
      <c r="B157" s="5" t="s">
        <v>327</v>
      </c>
      <c r="C157" s="5" t="s">
        <v>19</v>
      </c>
      <c r="D157" s="5">
        <v>321.5</v>
      </c>
      <c r="E157" s="5">
        <v>16.8</v>
      </c>
      <c r="F157" s="5">
        <v>2.9</v>
      </c>
    </row>
    <row r="158" spans="1:6">
      <c r="A158" s="5" t="s">
        <v>146</v>
      </c>
      <c r="B158" s="5" t="s">
        <v>138</v>
      </c>
      <c r="C158" s="5" t="s">
        <v>19</v>
      </c>
      <c r="D158" s="5">
        <v>310</v>
      </c>
      <c r="E158" s="5">
        <v>16.41</v>
      </c>
      <c r="F158" s="5">
        <f>29/7</f>
        <v>4.1428571428571432</v>
      </c>
    </row>
    <row r="159" spans="1:6">
      <c r="A159" s="5" t="s">
        <v>145</v>
      </c>
      <c r="B159" s="5" t="s">
        <v>138</v>
      </c>
      <c r="C159" s="5" t="s">
        <v>19</v>
      </c>
      <c r="D159" s="5">
        <v>308.8</v>
      </c>
      <c r="E159" s="5">
        <v>16.32</v>
      </c>
      <c r="F159" s="5">
        <f>26/8</f>
        <v>3.25</v>
      </c>
    </row>
    <row r="160" spans="1:6">
      <c r="A160" s="5" t="s">
        <v>27</v>
      </c>
      <c r="B160" s="5" t="s">
        <v>37</v>
      </c>
      <c r="C160" s="5" t="s">
        <v>19</v>
      </c>
      <c r="D160" s="5">
        <v>203.9</v>
      </c>
      <c r="E160" s="5">
        <v>16.23</v>
      </c>
      <c r="F160" s="5">
        <f>21/9</f>
        <v>2.3333333333333335</v>
      </c>
    </row>
    <row r="161" spans="1:6">
      <c r="A161" s="5" t="s">
        <v>9</v>
      </c>
      <c r="B161" s="5" t="s">
        <v>6</v>
      </c>
      <c r="C161" s="5" t="s">
        <v>19</v>
      </c>
      <c r="D161" s="5">
        <v>218.1</v>
      </c>
      <c r="E161" s="5">
        <v>16.149999999999999</v>
      </c>
      <c r="F161" s="5">
        <f>14/8</f>
        <v>1.75</v>
      </c>
    </row>
    <row r="162" spans="1:6">
      <c r="A162" s="5" t="s">
        <v>217</v>
      </c>
      <c r="B162" s="5" t="s">
        <v>204</v>
      </c>
      <c r="C162" s="5" t="s">
        <v>19</v>
      </c>
      <c r="D162" s="5">
        <v>315</v>
      </c>
      <c r="E162" s="5">
        <v>16.11</v>
      </c>
      <c r="F162" s="5">
        <v>2</v>
      </c>
    </row>
    <row r="163" spans="1:6">
      <c r="A163" s="5" t="s">
        <v>31</v>
      </c>
      <c r="B163" s="5" t="s">
        <v>37</v>
      </c>
      <c r="C163" s="5" t="s">
        <v>19</v>
      </c>
      <c r="D163" s="5">
        <v>266</v>
      </c>
      <c r="E163" s="5">
        <v>16.079999999999998</v>
      </c>
      <c r="F163" s="5">
        <f>31/10</f>
        <v>3.1</v>
      </c>
    </row>
    <row r="164" spans="1:6">
      <c r="A164" s="5" t="s">
        <v>8</v>
      </c>
      <c r="B164" s="5" t="s">
        <v>6</v>
      </c>
      <c r="C164" s="5" t="s">
        <v>19</v>
      </c>
      <c r="D164" s="5">
        <v>275.60000000000002</v>
      </c>
      <c r="E164" s="5">
        <v>15.98</v>
      </c>
      <c r="F164" s="5">
        <f>28/8</f>
        <v>3.5</v>
      </c>
    </row>
    <row r="165" spans="1:6">
      <c r="A165" s="5" t="s">
        <v>92</v>
      </c>
      <c r="B165" s="5" t="s">
        <v>293</v>
      </c>
      <c r="C165" s="5" t="s">
        <v>19</v>
      </c>
      <c r="D165" s="5">
        <v>231</v>
      </c>
      <c r="E165" s="5">
        <v>15.96</v>
      </c>
      <c r="F165" s="5">
        <v>1.7</v>
      </c>
    </row>
    <row r="166" spans="1:6">
      <c r="A166" s="5" t="s">
        <v>14</v>
      </c>
      <c r="B166" s="5" t="s">
        <v>6</v>
      </c>
      <c r="C166" s="5" t="s">
        <v>19</v>
      </c>
      <c r="D166" s="5">
        <v>294.2</v>
      </c>
      <c r="E166" s="5">
        <v>15.74</v>
      </c>
      <c r="F166" s="5">
        <f>15/8</f>
        <v>1.875</v>
      </c>
    </row>
    <row r="167" spans="1:6">
      <c r="A167" s="5" t="s">
        <v>147</v>
      </c>
      <c r="B167" s="5" t="s">
        <v>138</v>
      </c>
      <c r="C167" s="5" t="s">
        <v>19</v>
      </c>
      <c r="D167" s="5">
        <v>285</v>
      </c>
      <c r="E167" s="5">
        <v>15.74</v>
      </c>
      <c r="F167" s="5">
        <f>23/7</f>
        <v>3.2857142857142856</v>
      </c>
    </row>
    <row r="168" spans="1:6">
      <c r="A168" s="5" t="s">
        <v>216</v>
      </c>
      <c r="B168" s="5" t="s">
        <v>204</v>
      </c>
      <c r="C168" s="5" t="s">
        <v>19</v>
      </c>
      <c r="D168" s="5">
        <v>260.5</v>
      </c>
      <c r="E168" s="5">
        <v>15.59</v>
      </c>
      <c r="F168" s="5">
        <f>15/11</f>
        <v>1.3636363636363635</v>
      </c>
    </row>
    <row r="169" spans="1:6">
      <c r="A169" s="5" t="s">
        <v>69</v>
      </c>
      <c r="B169" s="5" t="s">
        <v>65</v>
      </c>
      <c r="C169" s="5" t="s">
        <v>19</v>
      </c>
      <c r="D169" s="5">
        <v>242</v>
      </c>
      <c r="E169" s="5">
        <v>15.43</v>
      </c>
      <c r="F169" s="5">
        <v>2</v>
      </c>
    </row>
    <row r="170" spans="1:6">
      <c r="A170" s="5" t="s">
        <v>295</v>
      </c>
      <c r="B170" s="5" t="s">
        <v>293</v>
      </c>
      <c r="C170" s="5" t="s">
        <v>19</v>
      </c>
      <c r="D170" s="5">
        <v>234.4</v>
      </c>
      <c r="E170" s="5">
        <v>15.43</v>
      </c>
      <c r="F170" s="5">
        <f>29/9</f>
        <v>3.2222222222222223</v>
      </c>
    </row>
    <row r="171" spans="1:6">
      <c r="A171" s="5" t="s">
        <v>70</v>
      </c>
      <c r="B171" s="5" t="s">
        <v>65</v>
      </c>
      <c r="C171" s="5" t="s">
        <v>19</v>
      </c>
      <c r="D171" s="5">
        <v>223.5</v>
      </c>
      <c r="E171" s="5">
        <v>15.41</v>
      </c>
      <c r="F171" s="5">
        <v>3.3</v>
      </c>
    </row>
    <row r="172" spans="1:6">
      <c r="A172" s="5" t="s">
        <v>214</v>
      </c>
      <c r="B172" s="5" t="s">
        <v>204</v>
      </c>
      <c r="C172" s="5" t="s">
        <v>19</v>
      </c>
      <c r="D172" s="5">
        <v>217.3</v>
      </c>
      <c r="E172" s="5">
        <v>15</v>
      </c>
      <c r="F172" s="5">
        <f>23/11</f>
        <v>2.0909090909090908</v>
      </c>
    </row>
    <row r="173" spans="1:6">
      <c r="A173" s="5" t="s">
        <v>218</v>
      </c>
      <c r="B173" s="5" t="s">
        <v>204</v>
      </c>
      <c r="C173" s="5" t="s">
        <v>19</v>
      </c>
      <c r="D173" s="5">
        <v>212.8</v>
      </c>
      <c r="E173" s="5">
        <v>14.74</v>
      </c>
      <c r="F173" s="5">
        <v>1.9</v>
      </c>
    </row>
    <row r="174" spans="1:6">
      <c r="A174" s="5" t="s">
        <v>88</v>
      </c>
      <c r="B174" s="5" t="s">
        <v>293</v>
      </c>
      <c r="C174" s="5" t="s">
        <v>19</v>
      </c>
      <c r="D174" s="5">
        <v>225</v>
      </c>
      <c r="E174" s="5">
        <v>14.72</v>
      </c>
      <c r="F174" s="5">
        <v>1.3</v>
      </c>
    </row>
    <row r="175" spans="1:6">
      <c r="A175" s="5" t="s">
        <v>80</v>
      </c>
      <c r="B175" s="5" t="s">
        <v>65</v>
      </c>
      <c r="C175" s="5" t="s">
        <v>19</v>
      </c>
      <c r="D175" s="5">
        <v>175.5</v>
      </c>
      <c r="E175" s="5">
        <v>14.71</v>
      </c>
      <c r="F175" s="5">
        <v>2.2999999999999998</v>
      </c>
    </row>
    <row r="176" spans="1:6">
      <c r="A176" s="5" t="s">
        <v>68</v>
      </c>
      <c r="B176" s="5" t="s">
        <v>65</v>
      </c>
      <c r="C176" s="5" t="s">
        <v>19</v>
      </c>
      <c r="D176" s="5">
        <v>260.5</v>
      </c>
      <c r="E176" s="5">
        <v>14.62</v>
      </c>
      <c r="F176" s="5">
        <v>2.2999999999999998</v>
      </c>
    </row>
    <row r="177" spans="1:6">
      <c r="A177" s="5" t="s">
        <v>338</v>
      </c>
      <c r="B177" s="5" t="s">
        <v>327</v>
      </c>
      <c r="C177" s="5" t="s">
        <v>19</v>
      </c>
      <c r="D177" s="5">
        <v>284.5</v>
      </c>
      <c r="E177" s="5">
        <v>14.399999999999999</v>
      </c>
      <c r="F177" s="5">
        <v>1.7</v>
      </c>
    </row>
    <row r="178" spans="1:6">
      <c r="A178" s="5" t="s">
        <v>207</v>
      </c>
      <c r="B178" s="5" t="s">
        <v>204</v>
      </c>
      <c r="C178" s="5" t="s">
        <v>19</v>
      </c>
      <c r="D178" s="5">
        <v>225.5</v>
      </c>
      <c r="E178" s="5">
        <v>14.26</v>
      </c>
      <c r="F178" s="5">
        <f>24/11</f>
        <v>2.1818181818181817</v>
      </c>
    </row>
    <row r="179" spans="1:6">
      <c r="A179" s="5" t="s">
        <v>142</v>
      </c>
      <c r="B179" s="5" t="s">
        <v>138</v>
      </c>
      <c r="C179" s="5" t="s">
        <v>19</v>
      </c>
      <c r="D179" s="5">
        <v>293.8</v>
      </c>
      <c r="E179" s="5">
        <v>14.01</v>
      </c>
      <c r="F179" s="5">
        <f>14/8</f>
        <v>1.75</v>
      </c>
    </row>
    <row r="180" spans="1:6">
      <c r="A180" s="5" t="s">
        <v>77</v>
      </c>
      <c r="B180" s="5" t="s">
        <v>65</v>
      </c>
      <c r="C180" s="5" t="s">
        <v>19</v>
      </c>
      <c r="D180" s="5">
        <v>193.5</v>
      </c>
      <c r="E180" s="5">
        <v>13.9</v>
      </c>
      <c r="F180" s="5">
        <v>1.5</v>
      </c>
    </row>
    <row r="181" spans="1:6">
      <c r="A181" s="5" t="s">
        <v>336</v>
      </c>
      <c r="B181" s="5" t="s">
        <v>327</v>
      </c>
      <c r="C181" s="5" t="s">
        <v>19</v>
      </c>
      <c r="D181" s="5">
        <v>275</v>
      </c>
      <c r="E181" s="5">
        <v>13.8</v>
      </c>
      <c r="F181" s="5">
        <v>1.9</v>
      </c>
    </row>
    <row r="182" spans="1:6">
      <c r="A182" s="5" t="s">
        <v>342</v>
      </c>
      <c r="B182" s="5" t="s">
        <v>327</v>
      </c>
      <c r="C182" s="5" t="s">
        <v>19</v>
      </c>
      <c r="D182" s="5">
        <v>206.5</v>
      </c>
      <c r="E182" s="5">
        <v>13.8</v>
      </c>
      <c r="F182" s="5">
        <v>1.4</v>
      </c>
    </row>
    <row r="183" spans="1:6">
      <c r="A183" s="5" t="s">
        <v>28</v>
      </c>
      <c r="B183" s="5" t="s">
        <v>37</v>
      </c>
      <c r="C183" s="5" t="s">
        <v>19</v>
      </c>
      <c r="D183" s="5">
        <v>186.1</v>
      </c>
      <c r="E183" s="5">
        <v>13.77</v>
      </c>
      <c r="F183" s="5">
        <f>20/9</f>
        <v>2.2222222222222223</v>
      </c>
    </row>
    <row r="184" spans="1:6">
      <c r="A184" s="5" t="s">
        <v>79</v>
      </c>
      <c r="B184" s="5" t="s">
        <v>65</v>
      </c>
      <c r="C184" s="5" t="s">
        <v>19</v>
      </c>
      <c r="D184" s="5">
        <v>177.5</v>
      </c>
      <c r="E184" s="5">
        <v>13.75</v>
      </c>
      <c r="F184" s="5">
        <v>1.6</v>
      </c>
    </row>
    <row r="185" spans="1:6">
      <c r="A185" s="5" t="s">
        <v>230</v>
      </c>
      <c r="B185" s="5" t="s">
        <v>204</v>
      </c>
      <c r="C185" s="5" t="s">
        <v>19</v>
      </c>
      <c r="D185" s="5">
        <v>160</v>
      </c>
      <c r="E185" s="5">
        <v>13.57</v>
      </c>
      <c r="F185" s="5">
        <f>6/8</f>
        <v>0.75</v>
      </c>
    </row>
    <row r="186" spans="1:6">
      <c r="A186" s="5" t="s">
        <v>260</v>
      </c>
      <c r="B186" s="5" t="s">
        <v>327</v>
      </c>
      <c r="C186" s="5" t="s">
        <v>19</v>
      </c>
      <c r="D186" s="5">
        <v>282.5</v>
      </c>
      <c r="E186" s="5">
        <v>13.5</v>
      </c>
      <c r="F186" s="5">
        <v>2.5</v>
      </c>
    </row>
    <row r="187" spans="1:6">
      <c r="A187" s="5" t="s">
        <v>213</v>
      </c>
      <c r="B187" s="5" t="s">
        <v>204</v>
      </c>
      <c r="C187" s="5" t="s">
        <v>19</v>
      </c>
      <c r="D187" s="5">
        <v>257.7</v>
      </c>
      <c r="E187" s="5">
        <v>13.31</v>
      </c>
      <c r="F187" s="5">
        <f>35/11</f>
        <v>3.1818181818181817</v>
      </c>
    </row>
    <row r="188" spans="1:6">
      <c r="A188" s="5" t="s">
        <v>11</v>
      </c>
      <c r="B188" s="5" t="s">
        <v>6</v>
      </c>
      <c r="C188" s="5" t="s">
        <v>19</v>
      </c>
      <c r="D188" s="5">
        <v>171</v>
      </c>
      <c r="E188" s="5">
        <v>13.16</v>
      </c>
      <c r="F188" s="5">
        <f>2/8</f>
        <v>0.25</v>
      </c>
    </row>
    <row r="189" spans="1:6">
      <c r="A189" s="5" t="s">
        <v>220</v>
      </c>
      <c r="B189" s="5" t="s">
        <v>204</v>
      </c>
      <c r="C189" s="5" t="s">
        <v>19</v>
      </c>
      <c r="D189" s="5">
        <v>131.19999999999999</v>
      </c>
      <c r="E189" s="5">
        <v>12.83</v>
      </c>
      <c r="F189" s="5">
        <f>6/8</f>
        <v>0.75</v>
      </c>
    </row>
    <row r="190" spans="1:6">
      <c r="A190" s="5" t="s">
        <v>301</v>
      </c>
      <c r="B190" s="5" t="s">
        <v>293</v>
      </c>
      <c r="C190" s="5" t="s">
        <v>19</v>
      </c>
      <c r="D190" s="5">
        <v>131</v>
      </c>
      <c r="E190" s="5">
        <v>12.59</v>
      </c>
      <c r="F190" s="5">
        <f>4/5</f>
        <v>0.8</v>
      </c>
    </row>
    <row r="191" spans="1:6">
      <c r="A191" s="5" t="s">
        <v>143</v>
      </c>
      <c r="B191" s="5" t="s">
        <v>138</v>
      </c>
      <c r="C191" s="5" t="s">
        <v>19</v>
      </c>
      <c r="D191" s="5">
        <v>235</v>
      </c>
      <c r="E191" s="5">
        <v>12.43</v>
      </c>
      <c r="F191" s="5">
        <f>18/7</f>
        <v>2.5714285714285716</v>
      </c>
    </row>
    <row r="192" spans="1:6">
      <c r="A192" s="5" t="s">
        <v>154</v>
      </c>
      <c r="B192" s="5" t="s">
        <v>138</v>
      </c>
      <c r="C192" s="5" t="s">
        <v>19</v>
      </c>
      <c r="D192" s="5">
        <v>190</v>
      </c>
      <c r="E192" s="5">
        <v>12.41</v>
      </c>
      <c r="F192" s="5">
        <f>17/7</f>
        <v>2.4285714285714284</v>
      </c>
    </row>
    <row r="193" spans="1:6">
      <c r="A193" s="5" t="s">
        <v>71</v>
      </c>
      <c r="B193" s="5" t="s">
        <v>65</v>
      </c>
      <c r="C193" s="5" t="s">
        <v>19</v>
      </c>
      <c r="D193" s="5">
        <v>143.5</v>
      </c>
      <c r="E193" s="5">
        <v>12.38</v>
      </c>
      <c r="F193" s="5">
        <v>1.3</v>
      </c>
    </row>
    <row r="194" spans="1:6">
      <c r="A194" s="5" t="s">
        <v>151</v>
      </c>
      <c r="B194" s="5" t="s">
        <v>138</v>
      </c>
      <c r="C194" s="5" t="s">
        <v>19</v>
      </c>
      <c r="D194" s="5">
        <v>183.1</v>
      </c>
      <c r="E194" s="5">
        <v>12.31</v>
      </c>
      <c r="F194" s="5">
        <f>11/8</f>
        <v>1.375</v>
      </c>
    </row>
    <row r="195" spans="1:6">
      <c r="A195" s="5" t="s">
        <v>225</v>
      </c>
      <c r="B195" s="5" t="s">
        <v>204</v>
      </c>
      <c r="C195" s="5" t="s">
        <v>19</v>
      </c>
      <c r="D195" s="5">
        <v>216.9</v>
      </c>
      <c r="E195" s="5">
        <v>12.31</v>
      </c>
      <c r="F195" s="5">
        <f>11/8</f>
        <v>1.375</v>
      </c>
    </row>
    <row r="196" spans="1:6">
      <c r="A196" s="5" t="s">
        <v>29</v>
      </c>
      <c r="B196" s="5" t="s">
        <v>37</v>
      </c>
      <c r="C196" s="5" t="s">
        <v>19</v>
      </c>
      <c r="D196" s="5">
        <v>146.1</v>
      </c>
      <c r="E196" s="5">
        <v>12.13</v>
      </c>
      <c r="F196" s="5">
        <f>10/9</f>
        <v>1.1111111111111112</v>
      </c>
    </row>
    <row r="197" spans="1:6">
      <c r="A197" s="5" t="s">
        <v>12</v>
      </c>
      <c r="B197" s="5" t="s">
        <v>6</v>
      </c>
      <c r="C197" s="5" t="s">
        <v>19</v>
      </c>
      <c r="D197" s="5">
        <v>126</v>
      </c>
      <c r="E197" s="5">
        <v>12.07</v>
      </c>
      <c r="F197" s="5">
        <f>7/8</f>
        <v>0.875</v>
      </c>
    </row>
    <row r="198" spans="1:6">
      <c r="A198" s="5" t="s">
        <v>87</v>
      </c>
      <c r="B198" s="5" t="s">
        <v>293</v>
      </c>
      <c r="C198" s="5" t="s">
        <v>19</v>
      </c>
      <c r="D198" s="5">
        <v>167</v>
      </c>
      <c r="E198" s="5">
        <v>12.01</v>
      </c>
      <c r="F198" s="5">
        <v>1.1000000000000001</v>
      </c>
    </row>
    <row r="199" spans="1:6">
      <c r="A199" s="5" t="s">
        <v>296</v>
      </c>
      <c r="B199" s="5" t="s">
        <v>293</v>
      </c>
      <c r="C199" s="5" t="s">
        <v>19</v>
      </c>
      <c r="D199" s="5">
        <v>182.2</v>
      </c>
      <c r="E199" s="5">
        <v>12</v>
      </c>
      <c r="F199" s="5">
        <f>15/9</f>
        <v>1.6666666666666667</v>
      </c>
    </row>
    <row r="200" spans="1:6">
      <c r="A200" s="5" t="s">
        <v>335</v>
      </c>
      <c r="B200" s="5" t="s">
        <v>327</v>
      </c>
      <c r="C200" s="5" t="s">
        <v>19</v>
      </c>
      <c r="D200" s="5">
        <v>215.5</v>
      </c>
      <c r="E200" s="5">
        <v>12</v>
      </c>
      <c r="F200" s="5">
        <v>0.7</v>
      </c>
    </row>
    <row r="201" spans="1:6">
      <c r="A201" s="5" t="s">
        <v>337</v>
      </c>
      <c r="B201" s="5" t="s">
        <v>327</v>
      </c>
      <c r="C201" s="5" t="s">
        <v>19</v>
      </c>
      <c r="D201" s="5">
        <v>208.5</v>
      </c>
      <c r="E201" s="5">
        <v>12</v>
      </c>
      <c r="F201" s="5">
        <v>1.6</v>
      </c>
    </row>
    <row r="202" spans="1:6">
      <c r="A202" s="5" t="s">
        <v>297</v>
      </c>
      <c r="B202" s="5" t="s">
        <v>293</v>
      </c>
      <c r="C202" s="5" t="s">
        <v>19</v>
      </c>
      <c r="D202" s="5">
        <v>178.5</v>
      </c>
      <c r="E202" s="5">
        <v>11.98</v>
      </c>
      <c r="F202" s="5">
        <v>1.6</v>
      </c>
    </row>
    <row r="203" spans="1:6">
      <c r="A203" s="5" t="s">
        <v>152</v>
      </c>
      <c r="B203" s="5" t="s">
        <v>138</v>
      </c>
      <c r="C203" s="5" t="s">
        <v>19</v>
      </c>
      <c r="D203" s="5">
        <v>109.2</v>
      </c>
      <c r="E203" s="5">
        <v>11.88</v>
      </c>
      <c r="F203" s="5">
        <v>0.5</v>
      </c>
    </row>
    <row r="204" spans="1:6">
      <c r="A204" s="5" t="s">
        <v>155</v>
      </c>
      <c r="B204" s="5" t="s">
        <v>138</v>
      </c>
      <c r="C204" s="5" t="s">
        <v>19</v>
      </c>
      <c r="D204" s="5">
        <v>160</v>
      </c>
      <c r="E204" s="5">
        <v>11.6</v>
      </c>
      <c r="F204" s="5">
        <f>14/7</f>
        <v>2</v>
      </c>
    </row>
    <row r="205" spans="1:6">
      <c r="A205" s="5" t="s">
        <v>306</v>
      </c>
      <c r="B205" s="5" t="s">
        <v>293</v>
      </c>
      <c r="C205" s="5" t="s">
        <v>19</v>
      </c>
      <c r="D205" s="5">
        <v>82</v>
      </c>
      <c r="E205" s="5">
        <v>11.58</v>
      </c>
      <c r="F205" s="5">
        <f>4/5</f>
        <v>0.8</v>
      </c>
    </row>
    <row r="206" spans="1:6">
      <c r="A206" s="5" t="s">
        <v>10</v>
      </c>
      <c r="B206" s="5" t="s">
        <v>6</v>
      </c>
      <c r="C206" s="5" t="s">
        <v>19</v>
      </c>
      <c r="D206" s="5">
        <v>150.80000000000001</v>
      </c>
      <c r="E206" s="5">
        <v>11.43</v>
      </c>
      <c r="F206" s="5">
        <f>9/8</f>
        <v>1.125</v>
      </c>
    </row>
    <row r="207" spans="1:6">
      <c r="A207" s="5" t="s">
        <v>345</v>
      </c>
      <c r="B207" s="5" t="s">
        <v>327</v>
      </c>
      <c r="C207" s="5" t="s">
        <v>19</v>
      </c>
      <c r="D207" s="5">
        <v>175.5</v>
      </c>
      <c r="E207" s="5">
        <v>11.4</v>
      </c>
      <c r="F207" s="5">
        <v>0.5</v>
      </c>
    </row>
    <row r="208" spans="1:6">
      <c r="A208" s="5" t="s">
        <v>15</v>
      </c>
      <c r="B208" s="5" t="s">
        <v>6</v>
      </c>
      <c r="C208" s="5" t="s">
        <v>19</v>
      </c>
      <c r="D208" s="5">
        <v>142.5</v>
      </c>
      <c r="E208" s="5">
        <v>11.25</v>
      </c>
      <c r="F208" s="5">
        <f>5/8</f>
        <v>0.625</v>
      </c>
    </row>
    <row r="209" spans="1:9">
      <c r="A209" s="5" t="s">
        <v>32</v>
      </c>
      <c r="B209" s="5" t="s">
        <v>37</v>
      </c>
      <c r="C209" s="5" t="s">
        <v>19</v>
      </c>
      <c r="D209" s="5">
        <v>151.1</v>
      </c>
      <c r="E209" s="5">
        <v>11.25</v>
      </c>
      <c r="F209" s="5">
        <f>15/9</f>
        <v>1.6666666666666667</v>
      </c>
    </row>
    <row r="210" spans="1:9">
      <c r="A210" s="5" t="s">
        <v>72</v>
      </c>
      <c r="B210" s="5" t="s">
        <v>65</v>
      </c>
      <c r="C210" s="5" t="s">
        <v>19</v>
      </c>
      <c r="D210" s="5">
        <v>127.5</v>
      </c>
      <c r="E210" s="5">
        <v>11.1</v>
      </c>
      <c r="F210" s="5">
        <v>1.3</v>
      </c>
    </row>
    <row r="211" spans="1:9">
      <c r="A211" s="5" t="s">
        <v>86</v>
      </c>
      <c r="B211" s="5" t="s">
        <v>293</v>
      </c>
      <c r="C211" s="5" t="s">
        <v>19</v>
      </c>
      <c r="D211" s="5">
        <v>154</v>
      </c>
      <c r="E211" s="5">
        <v>11.1</v>
      </c>
      <c r="F211" s="5">
        <v>1.2</v>
      </c>
    </row>
    <row r="212" spans="1:9">
      <c r="A212" s="5" t="s">
        <v>355</v>
      </c>
      <c r="B212" s="5" t="s">
        <v>327</v>
      </c>
      <c r="C212" s="5" t="s">
        <v>19</v>
      </c>
      <c r="D212" s="5">
        <v>132</v>
      </c>
      <c r="E212" s="5">
        <v>11.1</v>
      </c>
      <c r="F212" s="5">
        <v>0.4</v>
      </c>
    </row>
    <row r="213" spans="1:9">
      <c r="A213" s="5" t="s">
        <v>237</v>
      </c>
      <c r="B213" s="5" t="s">
        <v>204</v>
      </c>
      <c r="C213" s="5" t="s">
        <v>19</v>
      </c>
      <c r="D213" s="5">
        <v>138.1</v>
      </c>
      <c r="E213" s="5">
        <v>10.96</v>
      </c>
      <c r="F213" s="5">
        <f>10/8</f>
        <v>1.25</v>
      </c>
    </row>
    <row r="214" spans="1:9">
      <c r="A214" s="5" t="s">
        <v>30</v>
      </c>
      <c r="B214" s="5" t="s">
        <v>37</v>
      </c>
      <c r="C214" s="5" t="s">
        <v>19</v>
      </c>
      <c r="D214" s="5">
        <v>116</v>
      </c>
      <c r="E214" s="5">
        <v>10.89</v>
      </c>
      <c r="F214" s="5">
        <f>8/10</f>
        <v>0.8</v>
      </c>
      <c r="H214" s="3"/>
      <c r="I214" s="3"/>
    </row>
    <row r="215" spans="1:9">
      <c r="A215" s="5" t="s">
        <v>215</v>
      </c>
      <c r="B215" s="5" t="s">
        <v>204</v>
      </c>
      <c r="C215" s="5" t="s">
        <v>19</v>
      </c>
      <c r="D215" s="5">
        <v>140.9</v>
      </c>
      <c r="E215" s="5">
        <v>10.81</v>
      </c>
      <c r="F215" s="5">
        <v>1</v>
      </c>
      <c r="H215" s="3"/>
      <c r="I215" s="3"/>
    </row>
    <row r="216" spans="1:9">
      <c r="A216" s="5" t="s">
        <v>298</v>
      </c>
      <c r="B216" s="5" t="s">
        <v>293</v>
      </c>
      <c r="C216" s="5" t="s">
        <v>19</v>
      </c>
      <c r="D216" s="5">
        <v>148.5</v>
      </c>
      <c r="E216" s="5">
        <v>10.69</v>
      </c>
      <c r="F216" s="5">
        <v>0.8</v>
      </c>
      <c r="H216" s="3"/>
      <c r="I216" s="3"/>
    </row>
    <row r="217" spans="1:9">
      <c r="A217" s="5" t="s">
        <v>153</v>
      </c>
      <c r="B217" s="5" t="s">
        <v>138</v>
      </c>
      <c r="C217" s="5" t="s">
        <v>19</v>
      </c>
      <c r="D217" s="5">
        <v>103.3</v>
      </c>
      <c r="E217" s="5">
        <v>10.67</v>
      </c>
      <c r="F217" s="5">
        <v>0</v>
      </c>
      <c r="H217" s="3"/>
      <c r="I217" s="3"/>
    </row>
    <row r="218" spans="1:9">
      <c r="A218" s="5" t="s">
        <v>89</v>
      </c>
      <c r="B218" s="5" t="s">
        <v>293</v>
      </c>
      <c r="C218" s="5" t="s">
        <v>19</v>
      </c>
      <c r="D218" s="5">
        <v>101.5</v>
      </c>
      <c r="E218" s="5">
        <v>10.66</v>
      </c>
      <c r="F218" s="5">
        <v>0.5</v>
      </c>
      <c r="H218" s="3"/>
      <c r="I218" s="3"/>
    </row>
    <row r="219" spans="1:9">
      <c r="A219" s="5" t="s">
        <v>344</v>
      </c>
      <c r="B219" s="5" t="s">
        <v>327</v>
      </c>
      <c r="C219" s="5" t="s">
        <v>19</v>
      </c>
      <c r="D219" s="5">
        <v>134.5</v>
      </c>
      <c r="E219" s="5">
        <v>10.5</v>
      </c>
      <c r="F219" s="5">
        <v>0.3</v>
      </c>
      <c r="H219" s="3"/>
      <c r="I219" s="3"/>
    </row>
    <row r="220" spans="1:9">
      <c r="A220" s="5" t="s">
        <v>300</v>
      </c>
      <c r="B220" s="5" t="s">
        <v>293</v>
      </c>
      <c r="C220" s="5" t="s">
        <v>19</v>
      </c>
      <c r="D220" s="5">
        <v>140</v>
      </c>
      <c r="E220" s="5">
        <v>10.48</v>
      </c>
      <c r="F220" s="5">
        <f>7/9</f>
        <v>0.77777777777777779</v>
      </c>
      <c r="H220" s="3"/>
      <c r="I220" s="3"/>
    </row>
    <row r="221" spans="1:9">
      <c r="A221" s="5" t="s">
        <v>231</v>
      </c>
      <c r="B221" s="5" t="s">
        <v>204</v>
      </c>
      <c r="C221" s="5" t="s">
        <v>19</v>
      </c>
      <c r="D221" s="5">
        <v>165.6</v>
      </c>
      <c r="E221" s="5">
        <v>10.46</v>
      </c>
      <c r="F221" s="5">
        <f>6/8</f>
        <v>0.75</v>
      </c>
      <c r="H221" s="3"/>
      <c r="I221" s="3"/>
    </row>
    <row r="222" spans="1:9">
      <c r="A222" s="5" t="s">
        <v>16</v>
      </c>
      <c r="B222" s="5" t="s">
        <v>6</v>
      </c>
      <c r="C222" s="5" t="s">
        <v>19</v>
      </c>
      <c r="D222" s="5">
        <v>65.8</v>
      </c>
      <c r="E222" s="5">
        <v>10.24</v>
      </c>
      <c r="F222" s="5">
        <f>3/8</f>
        <v>0.375</v>
      </c>
      <c r="H222" s="3"/>
      <c r="I222" s="3"/>
    </row>
    <row r="223" spans="1:9">
      <c r="A223" s="5" t="s">
        <v>33</v>
      </c>
      <c r="B223" s="5" t="s">
        <v>37</v>
      </c>
      <c r="C223" s="5" t="s">
        <v>19</v>
      </c>
      <c r="D223" s="5">
        <v>96.7</v>
      </c>
      <c r="E223" s="5">
        <v>10.23</v>
      </c>
      <c r="F223" s="5">
        <f>7/9</f>
        <v>0.77777777777777779</v>
      </c>
      <c r="H223" s="3"/>
      <c r="I223" s="3"/>
    </row>
    <row r="224" spans="1:9">
      <c r="A224" s="5" t="s">
        <v>349</v>
      </c>
      <c r="B224" s="5" t="s">
        <v>327</v>
      </c>
      <c r="C224" s="5" t="s">
        <v>19</v>
      </c>
      <c r="D224" s="5">
        <v>107.5</v>
      </c>
      <c r="E224" s="5">
        <v>10.200000000000001</v>
      </c>
      <c r="F224" s="5">
        <v>0.9</v>
      </c>
      <c r="H224" s="3"/>
      <c r="I224" s="3"/>
    </row>
    <row r="225" spans="1:9">
      <c r="A225" s="5" t="s">
        <v>156</v>
      </c>
      <c r="B225" s="5" t="s">
        <v>138</v>
      </c>
      <c r="C225" s="5" t="s">
        <v>19</v>
      </c>
      <c r="D225" s="5">
        <v>75.7</v>
      </c>
      <c r="E225" s="5">
        <v>10.19</v>
      </c>
      <c r="F225" s="5">
        <f>3/7</f>
        <v>0.42857142857142855</v>
      </c>
      <c r="H225" s="3"/>
      <c r="I225" s="3"/>
    </row>
    <row r="226" spans="1:9">
      <c r="A226" s="5" t="s">
        <v>226</v>
      </c>
      <c r="B226" s="5" t="s">
        <v>204</v>
      </c>
      <c r="C226" s="5" t="s">
        <v>19</v>
      </c>
      <c r="D226" s="5">
        <v>98.8</v>
      </c>
      <c r="E226" s="5">
        <v>10</v>
      </c>
      <c r="F226" s="5">
        <f>6/8</f>
        <v>0.75</v>
      </c>
      <c r="H226" s="3"/>
      <c r="I226" s="3"/>
    </row>
    <row r="227" spans="1:9">
      <c r="A227" s="5" t="s">
        <v>340</v>
      </c>
      <c r="B227" s="5" t="s">
        <v>327</v>
      </c>
      <c r="C227" s="5" t="s">
        <v>19</v>
      </c>
      <c r="D227" s="5">
        <v>166</v>
      </c>
      <c r="E227" s="5">
        <v>9.9</v>
      </c>
      <c r="F227" s="5">
        <v>1.2</v>
      </c>
      <c r="H227" s="3"/>
      <c r="I227" s="3"/>
    </row>
    <row r="228" spans="1:9">
      <c r="A228" s="5" t="s">
        <v>341</v>
      </c>
      <c r="B228" s="5" t="s">
        <v>327</v>
      </c>
      <c r="C228" s="5" t="s">
        <v>19</v>
      </c>
      <c r="D228" s="5">
        <v>187</v>
      </c>
      <c r="E228" s="5">
        <v>9.9</v>
      </c>
      <c r="F228" s="5">
        <v>0.9</v>
      </c>
      <c r="H228" s="3"/>
      <c r="I228" s="3"/>
    </row>
    <row r="229" spans="1:9">
      <c r="A229" s="5" t="s">
        <v>78</v>
      </c>
      <c r="B229" s="5" t="s">
        <v>65</v>
      </c>
      <c r="C229" s="5" t="s">
        <v>19</v>
      </c>
      <c r="D229" s="5">
        <v>94.5</v>
      </c>
      <c r="E229" s="5">
        <v>9.6999999999999993</v>
      </c>
      <c r="F229" s="5">
        <v>0.9</v>
      </c>
      <c r="H229" s="3"/>
      <c r="I229" s="3"/>
    </row>
    <row r="230" spans="1:9">
      <c r="A230" s="5" t="s">
        <v>302</v>
      </c>
      <c r="B230" s="5" t="s">
        <v>293</v>
      </c>
      <c r="C230" s="5" t="s">
        <v>19</v>
      </c>
      <c r="D230" s="5">
        <v>126.2</v>
      </c>
      <c r="E230" s="5">
        <v>9.61</v>
      </c>
      <c r="F230" s="5">
        <v>1</v>
      </c>
      <c r="H230" s="3"/>
      <c r="I230" s="3"/>
    </row>
    <row r="231" spans="1:9">
      <c r="A231" s="5" t="s">
        <v>339</v>
      </c>
      <c r="B231" s="5" t="s">
        <v>327</v>
      </c>
      <c r="C231" s="5" t="s">
        <v>19</v>
      </c>
      <c r="D231" s="5">
        <v>196.5</v>
      </c>
      <c r="E231" s="5">
        <v>9.6</v>
      </c>
      <c r="F231" s="5">
        <v>2.1</v>
      </c>
      <c r="H231" s="3"/>
      <c r="I231" s="3"/>
    </row>
    <row r="232" spans="1:9">
      <c r="A232" s="5" t="s">
        <v>343</v>
      </c>
      <c r="B232" s="5" t="s">
        <v>327</v>
      </c>
      <c r="C232" s="5" t="s">
        <v>19</v>
      </c>
      <c r="D232" s="5">
        <v>145.5</v>
      </c>
      <c r="E232" s="5">
        <v>9.6</v>
      </c>
      <c r="F232" s="5">
        <v>1.1000000000000001</v>
      </c>
      <c r="H232" s="3"/>
      <c r="I232" s="3"/>
    </row>
    <row r="233" spans="1:9">
      <c r="A233" s="5" t="s">
        <v>346</v>
      </c>
      <c r="B233" s="5" t="s">
        <v>327</v>
      </c>
      <c r="C233" s="5" t="s">
        <v>19</v>
      </c>
      <c r="D233" s="5">
        <v>160</v>
      </c>
      <c r="E233" s="5">
        <v>9.6</v>
      </c>
      <c r="F233" s="5">
        <v>0.8</v>
      </c>
      <c r="H233" s="3"/>
      <c r="I233" s="3"/>
    </row>
    <row r="234" spans="1:9">
      <c r="A234" s="5" t="s">
        <v>351</v>
      </c>
      <c r="B234" s="5" t="s">
        <v>327</v>
      </c>
      <c r="C234" s="5" t="s">
        <v>19</v>
      </c>
      <c r="D234" s="5">
        <v>145.5</v>
      </c>
      <c r="E234" s="5">
        <v>9.6</v>
      </c>
      <c r="F234" s="5">
        <v>0.5</v>
      </c>
      <c r="H234" s="3"/>
      <c r="I234" s="3"/>
    </row>
    <row r="235" spans="1:9">
      <c r="A235" s="5" t="s">
        <v>299</v>
      </c>
      <c r="B235" s="5" t="s">
        <v>293</v>
      </c>
      <c r="C235" s="5" t="s">
        <v>19</v>
      </c>
      <c r="D235" s="5">
        <v>144</v>
      </c>
      <c r="E235" s="5">
        <v>9.59</v>
      </c>
      <c r="F235" s="5">
        <v>1.1000000000000001</v>
      </c>
      <c r="H235" s="3"/>
      <c r="I235" s="3"/>
    </row>
    <row r="236" spans="1:9">
      <c r="A236" s="5" t="s">
        <v>236</v>
      </c>
      <c r="B236" s="5" t="s">
        <v>204</v>
      </c>
      <c r="C236" s="5" t="s">
        <v>19</v>
      </c>
      <c r="D236" s="5">
        <f>((106.2*8)+(55*2))/10</f>
        <v>95.960000000000008</v>
      </c>
      <c r="E236" s="5">
        <f>(60+410)/(5+45)</f>
        <v>9.4</v>
      </c>
      <c r="F236" s="5">
        <v>0.6</v>
      </c>
      <c r="H236" s="3"/>
      <c r="I236" s="3"/>
    </row>
    <row r="237" spans="1:9">
      <c r="A237" s="5" t="s">
        <v>303</v>
      </c>
      <c r="B237" s="5" t="s">
        <v>293</v>
      </c>
      <c r="C237" s="5" t="s">
        <v>19</v>
      </c>
      <c r="D237" s="5">
        <v>103.3</v>
      </c>
      <c r="E237" s="5">
        <v>9.39</v>
      </c>
      <c r="F237" s="5">
        <f>7/9</f>
        <v>0.77777777777777779</v>
      </c>
    </row>
    <row r="238" spans="1:9">
      <c r="A238" s="5" t="s">
        <v>219</v>
      </c>
      <c r="B238" s="5" t="s">
        <v>204</v>
      </c>
      <c r="C238" s="5" t="s">
        <v>19</v>
      </c>
      <c r="D238" s="5">
        <v>144.4</v>
      </c>
      <c r="E238" s="5">
        <v>9.33</v>
      </c>
      <c r="F238" s="5">
        <f>11/8</f>
        <v>1.375</v>
      </c>
    </row>
    <row r="239" spans="1:9">
      <c r="A239" s="5" t="s">
        <v>354</v>
      </c>
      <c r="B239" s="5" t="s">
        <v>327</v>
      </c>
      <c r="C239" s="5" t="s">
        <v>19</v>
      </c>
      <c r="D239" s="5">
        <v>141.5</v>
      </c>
      <c r="E239" s="5">
        <v>9.3000000000000007</v>
      </c>
      <c r="F239" s="5">
        <v>1.3</v>
      </c>
    </row>
    <row r="240" spans="1:9">
      <c r="A240" s="5" t="s">
        <v>348</v>
      </c>
      <c r="B240" s="5" t="s">
        <v>327</v>
      </c>
      <c r="C240" s="5" t="s">
        <v>19</v>
      </c>
      <c r="D240" s="5">
        <v>161</v>
      </c>
      <c r="E240" s="5">
        <v>9</v>
      </c>
      <c r="F240" s="5">
        <v>0.9</v>
      </c>
    </row>
    <row r="241" spans="1:6">
      <c r="A241" s="5" t="s">
        <v>228</v>
      </c>
      <c r="B241" s="5" t="s">
        <v>204</v>
      </c>
      <c r="C241" s="5" t="s">
        <v>19</v>
      </c>
      <c r="D241" s="5">
        <v>36.200000000000003</v>
      </c>
      <c r="E241" s="5">
        <v>8.82</v>
      </c>
      <c r="F241" s="5">
        <v>0</v>
      </c>
    </row>
    <row r="242" spans="1:6">
      <c r="A242" s="5" t="s">
        <v>305</v>
      </c>
      <c r="B242" s="5" t="s">
        <v>293</v>
      </c>
      <c r="C242" s="5" t="s">
        <v>19</v>
      </c>
      <c r="D242" s="5">
        <v>100</v>
      </c>
      <c r="E242" s="5">
        <v>8.81</v>
      </c>
      <c r="F242" s="5">
        <f>7/8</f>
        <v>0.875</v>
      </c>
    </row>
    <row r="243" spans="1:6">
      <c r="A243" s="5" t="s">
        <v>352</v>
      </c>
      <c r="B243" s="5" t="s">
        <v>327</v>
      </c>
      <c r="C243" s="5" t="s">
        <v>19</v>
      </c>
      <c r="D243" s="5">
        <v>107</v>
      </c>
      <c r="E243" s="5">
        <v>8.6999999999999993</v>
      </c>
      <c r="F243" s="5">
        <v>0.8</v>
      </c>
    </row>
    <row r="244" spans="1:6">
      <c r="A244" s="5" t="s">
        <v>81</v>
      </c>
      <c r="B244" s="5" t="s">
        <v>65</v>
      </c>
      <c r="C244" s="5" t="s">
        <v>19</v>
      </c>
      <c r="D244" s="5">
        <v>79</v>
      </c>
      <c r="E244" s="5">
        <v>8.64</v>
      </c>
      <c r="F244" s="5">
        <v>1</v>
      </c>
    </row>
    <row r="245" spans="1:6">
      <c r="A245" s="5" t="s">
        <v>17</v>
      </c>
      <c r="B245" s="5" t="s">
        <v>6</v>
      </c>
      <c r="C245" s="5" t="s">
        <v>19</v>
      </c>
      <c r="D245" s="5">
        <v>49</v>
      </c>
      <c r="E245" s="5">
        <v>8.57</v>
      </c>
      <c r="F245" s="5">
        <v>0</v>
      </c>
    </row>
    <row r="246" spans="1:6">
      <c r="A246" s="5" t="s">
        <v>99</v>
      </c>
      <c r="B246" s="5" t="s">
        <v>293</v>
      </c>
      <c r="C246" s="5" t="s">
        <v>19</v>
      </c>
      <c r="D246" s="5">
        <v>94.4</v>
      </c>
      <c r="E246" s="5">
        <v>8.5399999999999991</v>
      </c>
      <c r="F246" s="5">
        <f>3/9</f>
        <v>0.33333333333333331</v>
      </c>
    </row>
    <row r="247" spans="1:6">
      <c r="A247" s="5" t="s">
        <v>73</v>
      </c>
      <c r="B247" s="5" t="s">
        <v>65</v>
      </c>
      <c r="C247" s="5" t="s">
        <v>19</v>
      </c>
      <c r="D247" s="5">
        <v>99.5</v>
      </c>
      <c r="E247" s="5">
        <v>8.3000000000000007</v>
      </c>
      <c r="F247" s="5">
        <v>1</v>
      </c>
    </row>
    <row r="248" spans="1:6">
      <c r="A248" s="5" t="s">
        <v>35</v>
      </c>
      <c r="B248" s="5" t="s">
        <v>37</v>
      </c>
      <c r="C248" s="5" t="s">
        <v>19</v>
      </c>
      <c r="D248" s="5">
        <v>65.599999999999994</v>
      </c>
      <c r="E248" s="5">
        <v>8.2799999999999994</v>
      </c>
      <c r="F248" s="5">
        <f>4/9</f>
        <v>0.44444444444444442</v>
      </c>
    </row>
    <row r="249" spans="1:6">
      <c r="A249" s="5" t="s">
        <v>235</v>
      </c>
      <c r="B249" s="5" t="s">
        <v>204</v>
      </c>
      <c r="C249" s="5" t="s">
        <v>19</v>
      </c>
      <c r="D249" s="5">
        <v>131.19999999999999</v>
      </c>
      <c r="E249" s="5">
        <v>8.07</v>
      </c>
      <c r="F249" s="5">
        <f>11/8</f>
        <v>1.375</v>
      </c>
    </row>
    <row r="250" spans="1:6">
      <c r="A250" s="5" t="s">
        <v>34</v>
      </c>
      <c r="B250" s="5" t="s">
        <v>37</v>
      </c>
      <c r="C250" s="5" t="s">
        <v>19</v>
      </c>
      <c r="D250" s="5">
        <v>90</v>
      </c>
      <c r="E250" s="5">
        <v>8</v>
      </c>
      <c r="F250" s="5">
        <f>9/9</f>
        <v>1</v>
      </c>
    </row>
    <row r="251" spans="1:6">
      <c r="A251" s="5" t="s">
        <v>239</v>
      </c>
      <c r="B251" s="5" t="s">
        <v>204</v>
      </c>
      <c r="C251" s="5" t="s">
        <v>19</v>
      </c>
      <c r="D251" s="5">
        <v>46.4</v>
      </c>
      <c r="E251" s="5">
        <v>8</v>
      </c>
      <c r="F251" s="5">
        <f>3/8</f>
        <v>0.375</v>
      </c>
    </row>
    <row r="252" spans="1:6">
      <c r="A252" s="5" t="s">
        <v>304</v>
      </c>
      <c r="B252" s="5" t="s">
        <v>293</v>
      </c>
      <c r="C252" s="5" t="s">
        <v>19</v>
      </c>
      <c r="D252" s="5">
        <v>37</v>
      </c>
      <c r="E252" s="5">
        <v>8</v>
      </c>
      <c r="F252" s="5">
        <f>4/5</f>
        <v>0.8</v>
      </c>
    </row>
    <row r="253" spans="1:6">
      <c r="A253" s="5" t="s">
        <v>233</v>
      </c>
      <c r="B253" s="5" t="s">
        <v>204</v>
      </c>
      <c r="C253" s="5" t="s">
        <v>19</v>
      </c>
      <c r="D253" s="5">
        <v>75.599999999999994</v>
      </c>
      <c r="E253" s="5">
        <v>7.84</v>
      </c>
      <c r="F253" s="5">
        <v>0.5</v>
      </c>
    </row>
    <row r="254" spans="1:6">
      <c r="A254" s="5" t="s">
        <v>227</v>
      </c>
      <c r="B254" s="5" t="s">
        <v>204</v>
      </c>
      <c r="C254" s="5" t="s">
        <v>19</v>
      </c>
      <c r="D254" s="5">
        <v>61.9</v>
      </c>
      <c r="E254" s="5">
        <v>7.67</v>
      </c>
      <c r="F254" s="5">
        <f>7/8</f>
        <v>0.875</v>
      </c>
    </row>
    <row r="255" spans="1:6">
      <c r="A255" s="5" t="s">
        <v>222</v>
      </c>
      <c r="B255" s="5" t="s">
        <v>204</v>
      </c>
      <c r="C255" s="5" t="s">
        <v>19</v>
      </c>
      <c r="D255" s="5">
        <v>61.2</v>
      </c>
      <c r="E255" s="5">
        <v>7.59</v>
      </c>
      <c r="F255" s="5">
        <f>1/8</f>
        <v>0.125</v>
      </c>
    </row>
    <row r="256" spans="1:6">
      <c r="A256" s="5" t="s">
        <v>221</v>
      </c>
      <c r="B256" s="5" t="s">
        <v>204</v>
      </c>
      <c r="C256" s="5" t="s">
        <v>19</v>
      </c>
      <c r="D256" s="5">
        <v>78.099999999999994</v>
      </c>
      <c r="E256" s="5">
        <v>7.5</v>
      </c>
      <c r="F256" s="5">
        <f>6/8</f>
        <v>0.75</v>
      </c>
    </row>
    <row r="257" spans="1:6">
      <c r="A257" s="5" t="s">
        <v>238</v>
      </c>
      <c r="B257" s="5" t="s">
        <v>204</v>
      </c>
      <c r="C257" s="5" t="s">
        <v>19</v>
      </c>
      <c r="D257" s="5">
        <v>65.599999999999994</v>
      </c>
      <c r="E257" s="5">
        <v>7.5</v>
      </c>
      <c r="F257" s="5">
        <f>2/8</f>
        <v>0.25</v>
      </c>
    </row>
    <row r="258" spans="1:6">
      <c r="A258" s="5" t="s">
        <v>347</v>
      </c>
      <c r="B258" s="5" t="s">
        <v>327</v>
      </c>
      <c r="C258" s="5" t="s">
        <v>19</v>
      </c>
      <c r="D258" s="5">
        <v>127.5</v>
      </c>
      <c r="E258" s="5">
        <v>7.5</v>
      </c>
      <c r="F258" s="5">
        <v>1.4</v>
      </c>
    </row>
    <row r="259" spans="1:6">
      <c r="A259" s="5" t="s">
        <v>350</v>
      </c>
      <c r="B259" s="5" t="s">
        <v>327</v>
      </c>
      <c r="C259" s="5" t="s">
        <v>19</v>
      </c>
      <c r="D259" s="5">
        <v>140</v>
      </c>
      <c r="E259" s="5">
        <v>7.5</v>
      </c>
      <c r="F259" s="5">
        <v>1.1000000000000001</v>
      </c>
    </row>
    <row r="260" spans="1:6">
      <c r="A260" s="5" t="s">
        <v>232</v>
      </c>
      <c r="B260" s="5" t="s">
        <v>204</v>
      </c>
      <c r="C260" s="5" t="s">
        <v>19</v>
      </c>
      <c r="D260" s="5">
        <v>90.6</v>
      </c>
      <c r="E260" s="5">
        <v>7.38</v>
      </c>
      <c r="F260" s="5">
        <f>6/8</f>
        <v>0.75</v>
      </c>
    </row>
    <row r="261" spans="1:6">
      <c r="A261" s="5" t="s">
        <v>240</v>
      </c>
      <c r="B261" s="5" t="s">
        <v>204</v>
      </c>
      <c r="C261" s="5" t="s">
        <v>19</v>
      </c>
      <c r="D261" s="5">
        <v>53.6</v>
      </c>
      <c r="E261" s="5">
        <v>7.27</v>
      </c>
      <c r="F261" s="5">
        <f>4/8</f>
        <v>0.5</v>
      </c>
    </row>
    <row r="262" spans="1:6">
      <c r="A262" s="5" t="s">
        <v>353</v>
      </c>
      <c r="B262" s="5" t="s">
        <v>327</v>
      </c>
      <c r="C262" s="5" t="s">
        <v>19</v>
      </c>
      <c r="D262" s="5">
        <v>75.5</v>
      </c>
      <c r="E262" s="5">
        <v>6.9</v>
      </c>
      <c r="F262" s="5">
        <v>0.4</v>
      </c>
    </row>
    <row r="263" spans="1:6">
      <c r="A263" s="5" t="s">
        <v>229</v>
      </c>
      <c r="B263" s="5" t="s">
        <v>204</v>
      </c>
      <c r="C263" s="5" t="s">
        <v>19</v>
      </c>
      <c r="D263" s="5">
        <v>56.2</v>
      </c>
      <c r="E263" s="5">
        <v>5.76</v>
      </c>
      <c r="F263" s="5">
        <f>2/8</f>
        <v>0.25</v>
      </c>
    </row>
    <row r="264" spans="1:6">
      <c r="A264" s="5" t="s">
        <v>18</v>
      </c>
      <c r="B264" s="5" t="s">
        <v>6</v>
      </c>
      <c r="C264" s="5" t="s">
        <v>19</v>
      </c>
      <c r="D264" s="5">
        <v>21</v>
      </c>
      <c r="E264" s="5">
        <v>5.71</v>
      </c>
      <c r="F264" s="5">
        <v>0</v>
      </c>
    </row>
    <row r="265" spans="1:6">
      <c r="A265" s="5" t="s">
        <v>223</v>
      </c>
      <c r="B265" s="5" t="s">
        <v>204</v>
      </c>
      <c r="C265" s="5" t="s">
        <v>19</v>
      </c>
      <c r="D265" s="5">
        <v>49.4</v>
      </c>
      <c r="E265" s="5">
        <v>4.29</v>
      </c>
      <c r="F265" s="5">
        <f>1/8</f>
        <v>0.125</v>
      </c>
    </row>
    <row r="266" spans="1:6">
      <c r="A266" s="5" t="s">
        <v>234</v>
      </c>
      <c r="B266" s="5" t="s">
        <v>204</v>
      </c>
      <c r="C266" s="5" t="s">
        <v>19</v>
      </c>
      <c r="D266" s="5">
        <v>21.9</v>
      </c>
      <c r="E266" s="5">
        <v>3.33</v>
      </c>
      <c r="F266" s="5">
        <v>0.5</v>
      </c>
    </row>
    <row r="267" spans="1:6">
      <c r="A267" s="5" t="s">
        <v>356</v>
      </c>
      <c r="B267" s="5" t="s">
        <v>327</v>
      </c>
      <c r="C267" s="5" t="s">
        <v>19</v>
      </c>
      <c r="D267" s="5">
        <v>39.5</v>
      </c>
      <c r="E267" s="5">
        <v>2.1</v>
      </c>
      <c r="F267" s="5">
        <v>0.2</v>
      </c>
    </row>
    <row r="268" spans="1:6">
      <c r="A268" s="5" t="s">
        <v>36</v>
      </c>
      <c r="B268" s="5" t="s">
        <v>37</v>
      </c>
      <c r="C268" s="5" t="s">
        <v>19</v>
      </c>
      <c r="D268" s="5">
        <v>28.9</v>
      </c>
      <c r="E268" s="5">
        <v>1.82</v>
      </c>
      <c r="F268" s="5">
        <f>4/9</f>
        <v>0.44444444444444442</v>
      </c>
    </row>
    <row r="269" spans="1:6">
      <c r="A269" s="5" t="s">
        <v>357</v>
      </c>
      <c r="B269" s="5" t="s">
        <v>327</v>
      </c>
      <c r="C269" s="5" t="s">
        <v>19</v>
      </c>
      <c r="D269" s="5">
        <v>24.5</v>
      </c>
      <c r="E269" s="5">
        <v>1.7999999999999998</v>
      </c>
      <c r="F269" s="5">
        <v>0.3</v>
      </c>
    </row>
    <row r="270" spans="1:6">
      <c r="A270" s="5" t="s">
        <v>266</v>
      </c>
      <c r="B270" s="5" t="s">
        <v>277</v>
      </c>
      <c r="C270" s="5" t="s">
        <v>116</v>
      </c>
      <c r="D270" s="5">
        <v>461.5</v>
      </c>
      <c r="E270" s="5">
        <v>23.11</v>
      </c>
      <c r="F270" s="5">
        <v>4</v>
      </c>
    </row>
    <row r="271" spans="1:6">
      <c r="A271" s="5" t="s">
        <v>268</v>
      </c>
      <c r="B271" s="5" t="s">
        <v>277</v>
      </c>
      <c r="C271" s="5" t="s">
        <v>116</v>
      </c>
      <c r="D271" s="5">
        <v>370.5</v>
      </c>
      <c r="E271" s="5">
        <v>21.39</v>
      </c>
      <c r="F271" s="5">
        <v>3.3</v>
      </c>
    </row>
    <row r="272" spans="1:6">
      <c r="A272" s="5" t="s">
        <v>267</v>
      </c>
      <c r="B272" s="5" t="s">
        <v>277</v>
      </c>
      <c r="C272" s="5" t="s">
        <v>116</v>
      </c>
      <c r="D272" s="5">
        <v>356.5</v>
      </c>
      <c r="E272" s="5">
        <v>21.31</v>
      </c>
      <c r="F272" s="5">
        <v>3.4</v>
      </c>
    </row>
    <row r="273" spans="1:6">
      <c r="A273" s="5" t="s">
        <v>279</v>
      </c>
      <c r="B273" s="5" t="s">
        <v>292</v>
      </c>
      <c r="C273" s="5" t="s">
        <v>116</v>
      </c>
      <c r="D273" s="5">
        <v>309.39999999999998</v>
      </c>
      <c r="E273" s="5">
        <v>20.05</v>
      </c>
      <c r="F273" s="5">
        <f>24/9</f>
        <v>2.6666666666666665</v>
      </c>
    </row>
    <row r="274" spans="1:6">
      <c r="A274" s="5" t="s">
        <v>278</v>
      </c>
      <c r="B274" s="5" t="s">
        <v>292</v>
      </c>
      <c r="C274" s="5" t="s">
        <v>116</v>
      </c>
      <c r="D274" s="5">
        <v>401.7</v>
      </c>
      <c r="E274" s="5">
        <v>19.66</v>
      </c>
      <c r="F274" s="5">
        <f>46/9</f>
        <v>5.1111111111111107</v>
      </c>
    </row>
    <row r="275" spans="1:6">
      <c r="A275" s="5" t="s">
        <v>280</v>
      </c>
      <c r="B275" s="5" t="s">
        <v>292</v>
      </c>
      <c r="C275" s="5" t="s">
        <v>116</v>
      </c>
      <c r="D275" s="5">
        <v>348.3</v>
      </c>
      <c r="E275" s="5">
        <v>19.52</v>
      </c>
      <c r="F275" s="5">
        <f>34/9</f>
        <v>3.7777777777777777</v>
      </c>
    </row>
    <row r="276" spans="1:6">
      <c r="A276" s="5" t="s">
        <v>273</v>
      </c>
      <c r="B276" s="5" t="s">
        <v>277</v>
      </c>
      <c r="C276" s="5" t="s">
        <v>116</v>
      </c>
      <c r="D276" s="5">
        <v>326.10000000000002</v>
      </c>
      <c r="E276" s="5">
        <v>19.489999999999998</v>
      </c>
      <c r="F276" s="5">
        <v>3</v>
      </c>
    </row>
    <row r="277" spans="1:6">
      <c r="A277" s="5" t="s">
        <v>118</v>
      </c>
      <c r="B277" s="5" t="s">
        <v>115</v>
      </c>
      <c r="C277" s="5" t="s">
        <v>116</v>
      </c>
      <c r="D277" s="5">
        <v>360.8</v>
      </c>
      <c r="E277" s="5">
        <v>18.920000000000002</v>
      </c>
      <c r="F277" s="5">
        <f>16/9</f>
        <v>1.7777777777777777</v>
      </c>
    </row>
    <row r="278" spans="1:6">
      <c r="A278" s="5" t="s">
        <v>269</v>
      </c>
      <c r="B278" s="5" t="s">
        <v>277</v>
      </c>
      <c r="C278" s="5" t="s">
        <v>116</v>
      </c>
      <c r="D278" s="5">
        <v>253.5</v>
      </c>
      <c r="E278" s="5">
        <v>18.86</v>
      </c>
      <c r="F278" s="5">
        <v>2.1</v>
      </c>
    </row>
    <row r="279" spans="1:6">
      <c r="A279" s="5" t="s">
        <v>271</v>
      </c>
      <c r="B279" s="5" t="s">
        <v>277</v>
      </c>
      <c r="C279" s="5" t="s">
        <v>116</v>
      </c>
      <c r="D279" s="5">
        <v>264.5</v>
      </c>
      <c r="E279" s="5">
        <v>18.02</v>
      </c>
      <c r="F279" s="5">
        <v>3</v>
      </c>
    </row>
    <row r="280" spans="1:6">
      <c r="A280" s="5" t="s">
        <v>274</v>
      </c>
      <c r="B280" s="5" t="s">
        <v>277</v>
      </c>
      <c r="C280" s="5" t="s">
        <v>116</v>
      </c>
      <c r="D280" s="5">
        <v>257</v>
      </c>
      <c r="E280" s="5">
        <v>17.86</v>
      </c>
      <c r="F280" s="5">
        <v>2.1</v>
      </c>
    </row>
    <row r="281" spans="1:6">
      <c r="A281" s="5" t="s">
        <v>283</v>
      </c>
      <c r="B281" s="5" t="s">
        <v>292</v>
      </c>
      <c r="C281" s="5" t="s">
        <v>116</v>
      </c>
      <c r="D281" s="5">
        <v>267.89999999999998</v>
      </c>
      <c r="E281" s="5">
        <v>17.25</v>
      </c>
      <c r="F281" s="5">
        <f>14/7</f>
        <v>2</v>
      </c>
    </row>
    <row r="282" spans="1:6">
      <c r="A282" s="5" t="s">
        <v>285</v>
      </c>
      <c r="B282" s="5" t="s">
        <v>292</v>
      </c>
      <c r="C282" s="5" t="s">
        <v>116</v>
      </c>
      <c r="D282" s="5">
        <v>255.7</v>
      </c>
      <c r="E282" s="5">
        <v>17.149999999999999</v>
      </c>
      <c r="F282" s="5">
        <f>25/7</f>
        <v>3.5714285714285716</v>
      </c>
    </row>
    <row r="283" spans="1:6">
      <c r="A283" s="5" t="s">
        <v>282</v>
      </c>
      <c r="B283" s="5" t="s">
        <v>292</v>
      </c>
      <c r="C283" s="5" t="s">
        <v>116</v>
      </c>
      <c r="D283" s="5">
        <v>217.1</v>
      </c>
      <c r="E283" s="5">
        <v>16.670000000000002</v>
      </c>
      <c r="F283" s="5">
        <f>8/7</f>
        <v>1.1428571428571428</v>
      </c>
    </row>
    <row r="284" spans="1:6">
      <c r="A284" s="5" t="s">
        <v>288</v>
      </c>
      <c r="B284" s="5" t="s">
        <v>292</v>
      </c>
      <c r="C284" s="5" t="s">
        <v>116</v>
      </c>
      <c r="D284" s="5">
        <v>158.30000000000001</v>
      </c>
      <c r="E284" s="5">
        <v>16.57</v>
      </c>
      <c r="F284" s="5">
        <f>7/6</f>
        <v>1.1666666666666667</v>
      </c>
    </row>
    <row r="285" spans="1:6">
      <c r="A285" s="5" t="s">
        <v>117</v>
      </c>
      <c r="B285" s="5" t="s">
        <v>115</v>
      </c>
      <c r="C285" s="5" t="s">
        <v>116</v>
      </c>
      <c r="D285" s="5">
        <v>265.8</v>
      </c>
      <c r="E285" s="5">
        <v>16.07</v>
      </c>
      <c r="F285" s="5">
        <f>11/9</f>
        <v>1.2222222222222223</v>
      </c>
    </row>
    <row r="286" spans="1:6">
      <c r="A286" s="5" t="s">
        <v>121</v>
      </c>
      <c r="B286" s="5" t="s">
        <v>115</v>
      </c>
      <c r="C286" s="5" t="s">
        <v>116</v>
      </c>
      <c r="D286" s="5">
        <v>253.3</v>
      </c>
      <c r="E286" s="5">
        <v>15.86</v>
      </c>
      <c r="F286" s="5">
        <f>13/7</f>
        <v>1.8571428571428572</v>
      </c>
    </row>
    <row r="287" spans="1:6">
      <c r="A287" s="5" t="s">
        <v>270</v>
      </c>
      <c r="B287" s="5" t="s">
        <v>277</v>
      </c>
      <c r="C287" s="5" t="s">
        <v>116</v>
      </c>
      <c r="D287" s="5">
        <v>177</v>
      </c>
      <c r="E287" s="5">
        <v>15.21</v>
      </c>
      <c r="F287" s="5">
        <v>2.2000000000000002</v>
      </c>
    </row>
    <row r="288" spans="1:6">
      <c r="A288" s="5" t="s">
        <v>284</v>
      </c>
      <c r="B288" s="5" t="s">
        <v>292</v>
      </c>
      <c r="C288" s="5" t="s">
        <v>116</v>
      </c>
      <c r="D288" s="5">
        <v>188.6</v>
      </c>
      <c r="E288" s="5">
        <v>15</v>
      </c>
      <c r="F288" s="5">
        <f>9/7</f>
        <v>1.2857142857142858</v>
      </c>
    </row>
    <row r="289" spans="1:6">
      <c r="A289" s="5" t="s">
        <v>286</v>
      </c>
      <c r="B289" s="5" t="s">
        <v>292</v>
      </c>
      <c r="C289" s="5" t="s">
        <v>116</v>
      </c>
      <c r="D289" s="5">
        <v>168.3</v>
      </c>
      <c r="E289" s="5">
        <v>13.93</v>
      </c>
      <c r="F289" s="5">
        <f>5/6</f>
        <v>0.83333333333333337</v>
      </c>
    </row>
    <row r="290" spans="1:6">
      <c r="A290" s="5" t="s">
        <v>119</v>
      </c>
      <c r="B290" s="5" t="s">
        <v>115</v>
      </c>
      <c r="C290" s="5" t="s">
        <v>116</v>
      </c>
      <c r="D290" s="5">
        <v>259.2</v>
      </c>
      <c r="E290" s="5">
        <v>13.85</v>
      </c>
      <c r="F290" s="5">
        <f>15/8</f>
        <v>1.875</v>
      </c>
    </row>
    <row r="291" spans="1:6">
      <c r="A291" s="5" t="s">
        <v>123</v>
      </c>
      <c r="B291" s="5" t="s">
        <v>115</v>
      </c>
      <c r="C291" s="5" t="s">
        <v>116</v>
      </c>
      <c r="D291" s="5">
        <v>194.2</v>
      </c>
      <c r="E291" s="5">
        <v>13.1</v>
      </c>
      <c r="F291" s="5">
        <f>7/8</f>
        <v>0.875</v>
      </c>
    </row>
    <row r="292" spans="1:6">
      <c r="A292" s="5" t="s">
        <v>281</v>
      </c>
      <c r="B292" s="5" t="s">
        <v>292</v>
      </c>
      <c r="C292" s="5" t="s">
        <v>116</v>
      </c>
      <c r="D292" s="5">
        <v>195</v>
      </c>
      <c r="E292" s="5">
        <v>12.92</v>
      </c>
      <c r="F292" s="5">
        <f>12/9</f>
        <v>1.3333333333333333</v>
      </c>
    </row>
    <row r="293" spans="1:6">
      <c r="A293" s="5" t="s">
        <v>120</v>
      </c>
      <c r="B293" s="5" t="s">
        <v>115</v>
      </c>
      <c r="C293" s="5" t="s">
        <v>116</v>
      </c>
      <c r="D293" s="5">
        <v>171.7</v>
      </c>
      <c r="E293" s="5">
        <v>12.89</v>
      </c>
      <c r="F293" s="5">
        <f>4/9</f>
        <v>0.44444444444444442</v>
      </c>
    </row>
    <row r="294" spans="1:6">
      <c r="A294" s="5" t="s">
        <v>122</v>
      </c>
      <c r="B294" s="5" t="s">
        <v>115</v>
      </c>
      <c r="C294" s="5" t="s">
        <v>116</v>
      </c>
      <c r="D294" s="5">
        <v>163.30000000000001</v>
      </c>
      <c r="E294" s="5">
        <v>12.56</v>
      </c>
      <c r="F294" s="5">
        <f>7/8</f>
        <v>0.875</v>
      </c>
    </row>
    <row r="295" spans="1:6">
      <c r="A295" s="5" t="s">
        <v>290</v>
      </c>
      <c r="B295" s="5" t="s">
        <v>292</v>
      </c>
      <c r="C295" s="5" t="s">
        <v>116</v>
      </c>
      <c r="D295" s="5">
        <v>150</v>
      </c>
      <c r="E295" s="5">
        <v>12.56</v>
      </c>
      <c r="F295" s="5">
        <f>8/6</f>
        <v>1.3333333333333333</v>
      </c>
    </row>
    <row r="296" spans="1:6">
      <c r="A296" s="5" t="s">
        <v>291</v>
      </c>
      <c r="B296" s="5" t="s">
        <v>292</v>
      </c>
      <c r="C296" s="5" t="s">
        <v>116</v>
      </c>
      <c r="D296" s="5">
        <v>97.5</v>
      </c>
      <c r="E296" s="5">
        <v>12.31</v>
      </c>
      <c r="F296" s="5">
        <f>4/6</f>
        <v>0.66666666666666663</v>
      </c>
    </row>
    <row r="297" spans="1:6">
      <c r="A297" s="5" t="s">
        <v>289</v>
      </c>
      <c r="B297" s="5" t="s">
        <v>292</v>
      </c>
      <c r="C297" s="5" t="s">
        <v>116</v>
      </c>
      <c r="D297" s="5">
        <v>150.80000000000001</v>
      </c>
      <c r="E297" s="5">
        <v>11.83</v>
      </c>
      <c r="F297" s="5">
        <f>7/6</f>
        <v>1.1666666666666667</v>
      </c>
    </row>
    <row r="298" spans="1:6">
      <c r="A298" s="5" t="s">
        <v>124</v>
      </c>
      <c r="B298" s="5" t="s">
        <v>115</v>
      </c>
      <c r="C298" s="5" t="s">
        <v>116</v>
      </c>
      <c r="D298" s="5">
        <v>185.8</v>
      </c>
      <c r="E298" s="5">
        <v>11.76</v>
      </c>
      <c r="F298" s="5">
        <f>3/8</f>
        <v>0.375</v>
      </c>
    </row>
    <row r="299" spans="1:6">
      <c r="A299" s="5" t="s">
        <v>272</v>
      </c>
      <c r="B299" s="5" t="s">
        <v>277</v>
      </c>
      <c r="C299" s="5" t="s">
        <v>116</v>
      </c>
      <c r="D299" s="5">
        <v>106</v>
      </c>
      <c r="E299" s="5">
        <v>11.49</v>
      </c>
      <c r="F299" s="5">
        <v>0.7</v>
      </c>
    </row>
    <row r="300" spans="1:6">
      <c r="A300" s="5" t="s">
        <v>128</v>
      </c>
      <c r="B300" s="5" t="s">
        <v>115</v>
      </c>
      <c r="C300" s="5" t="s">
        <v>116</v>
      </c>
      <c r="D300" s="5">
        <v>160.80000000000001</v>
      </c>
      <c r="E300" s="5">
        <v>11.36</v>
      </c>
      <c r="F300" s="5">
        <v>1</v>
      </c>
    </row>
    <row r="301" spans="1:6">
      <c r="A301" s="5" t="s">
        <v>287</v>
      </c>
      <c r="B301" s="5" t="s">
        <v>292</v>
      </c>
      <c r="C301" s="5" t="s">
        <v>116</v>
      </c>
      <c r="D301" s="5">
        <v>140</v>
      </c>
      <c r="E301" s="5">
        <v>11.15</v>
      </c>
      <c r="F301" s="5">
        <f>4/6</f>
        <v>0.66666666666666663</v>
      </c>
    </row>
    <row r="302" spans="1:6">
      <c r="A302" s="5" t="s">
        <v>275</v>
      </c>
      <c r="B302" s="5" t="s">
        <v>277</v>
      </c>
      <c r="C302" s="5" t="s">
        <v>116</v>
      </c>
      <c r="D302" s="5">
        <v>131</v>
      </c>
      <c r="E302" s="5">
        <v>11.11</v>
      </c>
      <c r="F302" s="5">
        <v>1</v>
      </c>
    </row>
    <row r="303" spans="1:6">
      <c r="A303" s="5" t="s">
        <v>16</v>
      </c>
      <c r="B303" s="5" t="s">
        <v>277</v>
      </c>
      <c r="C303" s="5" t="s">
        <v>116</v>
      </c>
      <c r="D303" s="5">
        <v>118.5</v>
      </c>
      <c r="E303" s="5">
        <v>10.69</v>
      </c>
      <c r="F303" s="5">
        <v>0.4</v>
      </c>
    </row>
    <row r="304" spans="1:6">
      <c r="A304" s="5" t="s">
        <v>125</v>
      </c>
      <c r="B304" s="5" t="s">
        <v>115</v>
      </c>
      <c r="C304" s="5" t="s">
        <v>116</v>
      </c>
      <c r="D304" s="5">
        <v>75.8</v>
      </c>
      <c r="E304" s="5">
        <v>10.220000000000001</v>
      </c>
      <c r="F304" s="5">
        <f>1/7</f>
        <v>0.14285714285714285</v>
      </c>
    </row>
    <row r="305" spans="1:10">
      <c r="A305" s="5" t="s">
        <v>276</v>
      </c>
      <c r="B305" s="5" t="s">
        <v>277</v>
      </c>
      <c r="C305" s="5" t="s">
        <v>116</v>
      </c>
      <c r="D305" s="5">
        <v>101.5</v>
      </c>
      <c r="E305" s="5">
        <v>10.199999999999999</v>
      </c>
      <c r="F305" s="5">
        <v>0.6</v>
      </c>
    </row>
    <row r="306" spans="1:10">
      <c r="A306" s="5" t="s">
        <v>126</v>
      </c>
      <c r="B306" s="5" t="s">
        <v>115</v>
      </c>
      <c r="C306" s="5" t="s">
        <v>116</v>
      </c>
      <c r="D306" s="5">
        <v>52.5</v>
      </c>
      <c r="E306" s="5">
        <v>8.82</v>
      </c>
      <c r="F306" s="5">
        <v>0</v>
      </c>
    </row>
    <row r="307" spans="1:10">
      <c r="A307" s="5" t="s">
        <v>127</v>
      </c>
      <c r="B307" s="5" t="s">
        <v>115</v>
      </c>
      <c r="C307" s="5" t="s">
        <v>116</v>
      </c>
      <c r="D307" s="5">
        <v>67.5</v>
      </c>
      <c r="E307" s="5">
        <v>7.08</v>
      </c>
      <c r="F307" s="5">
        <f>2/7</f>
        <v>0.2857142857142857</v>
      </c>
    </row>
    <row r="308" spans="1:10">
      <c r="A308" s="5" t="s">
        <v>205</v>
      </c>
      <c r="B308" s="5" t="s">
        <v>374</v>
      </c>
      <c r="C308" s="5" t="s">
        <v>375</v>
      </c>
      <c r="D308" s="5">
        <v>551.4</v>
      </c>
      <c r="E308" s="5">
        <v>24.72</v>
      </c>
      <c r="F308" s="5">
        <f>58/7</f>
        <v>8.2857142857142865</v>
      </c>
      <c r="J308" s="3"/>
    </row>
    <row r="309" spans="1:10">
      <c r="A309" s="5" t="s">
        <v>380</v>
      </c>
      <c r="B309" s="5" t="s">
        <v>374</v>
      </c>
      <c r="C309" s="5" t="s">
        <v>375</v>
      </c>
      <c r="D309" s="5">
        <v>363.3</v>
      </c>
      <c r="E309" s="5">
        <v>20.7</v>
      </c>
      <c r="F309" s="5">
        <f>24/7</f>
        <v>3.4285714285714284</v>
      </c>
      <c r="J309" s="3"/>
    </row>
    <row r="310" spans="1:10">
      <c r="A310" s="5" t="s">
        <v>376</v>
      </c>
      <c r="B310" s="5" t="s">
        <v>374</v>
      </c>
      <c r="C310" s="5" t="s">
        <v>375</v>
      </c>
      <c r="D310" s="5">
        <v>444.3</v>
      </c>
      <c r="E310" s="5">
        <v>20.66</v>
      </c>
      <c r="F310" s="5">
        <f>40/7</f>
        <v>5.7142857142857144</v>
      </c>
      <c r="J310" s="3"/>
    </row>
    <row r="311" spans="1:10">
      <c r="A311" s="5" t="s">
        <v>379</v>
      </c>
      <c r="B311" s="5" t="s">
        <v>374</v>
      </c>
      <c r="C311" s="5" t="s">
        <v>375</v>
      </c>
      <c r="D311" s="5">
        <v>372.9</v>
      </c>
      <c r="E311" s="5">
        <v>19.54</v>
      </c>
      <c r="F311" s="5">
        <f>25/7</f>
        <v>3.5714285714285716</v>
      </c>
      <c r="J311" s="3"/>
    </row>
    <row r="312" spans="1:10">
      <c r="A312" s="5" t="s">
        <v>384</v>
      </c>
      <c r="B312" s="5" t="s">
        <v>374</v>
      </c>
      <c r="C312" s="5" t="s">
        <v>375</v>
      </c>
      <c r="D312" s="5">
        <v>400</v>
      </c>
      <c r="E312" s="5">
        <v>19.02</v>
      </c>
      <c r="F312" s="5">
        <f>20/7</f>
        <v>2.8571428571428572</v>
      </c>
      <c r="J312" s="3"/>
    </row>
    <row r="313" spans="1:10">
      <c r="A313" s="5" t="s">
        <v>378</v>
      </c>
      <c r="B313" s="5" t="s">
        <v>374</v>
      </c>
      <c r="C313" s="5" t="s">
        <v>375</v>
      </c>
      <c r="D313" s="5">
        <v>317.5</v>
      </c>
      <c r="E313" s="5">
        <v>19.02</v>
      </c>
      <c r="F313" s="5">
        <f>20/7</f>
        <v>2.8571428571428572</v>
      </c>
      <c r="J313" s="3"/>
    </row>
    <row r="314" spans="1:10">
      <c r="A314" s="5" t="s">
        <v>211</v>
      </c>
      <c r="B314" s="5" t="s">
        <v>374</v>
      </c>
      <c r="C314" s="5" t="s">
        <v>375</v>
      </c>
      <c r="D314" s="5">
        <v>362.9</v>
      </c>
      <c r="E314" s="5">
        <v>18.98</v>
      </c>
      <c r="F314" s="5">
        <f>12/7</f>
        <v>1.7142857142857142</v>
      </c>
      <c r="J314" s="3"/>
    </row>
    <row r="315" spans="1:10">
      <c r="A315" s="5" t="s">
        <v>381</v>
      </c>
      <c r="B315" s="5" t="s">
        <v>374</v>
      </c>
      <c r="C315" s="5" t="s">
        <v>375</v>
      </c>
      <c r="D315" s="5">
        <v>340</v>
      </c>
      <c r="E315" s="5">
        <v>18.350000000000001</v>
      </c>
      <c r="F315" s="5">
        <f>19/7</f>
        <v>2.7142857142857144</v>
      </c>
      <c r="J315" s="3"/>
    </row>
    <row r="316" spans="1:10">
      <c r="A316" s="5" t="s">
        <v>209</v>
      </c>
      <c r="B316" s="5" t="s">
        <v>374</v>
      </c>
      <c r="C316" s="5" t="s">
        <v>375</v>
      </c>
      <c r="D316" s="5">
        <v>320</v>
      </c>
      <c r="E316" s="5">
        <v>16.899999999999999</v>
      </c>
      <c r="F316" s="5">
        <f>16/7</f>
        <v>2.2857142857142856</v>
      </c>
      <c r="J316" s="3"/>
    </row>
    <row r="317" spans="1:10">
      <c r="A317" s="5" t="s">
        <v>377</v>
      </c>
      <c r="B317" s="5" t="s">
        <v>374</v>
      </c>
      <c r="C317" s="5" t="s">
        <v>375</v>
      </c>
      <c r="D317" s="5">
        <v>310</v>
      </c>
      <c r="E317" s="5">
        <v>16.5</v>
      </c>
      <c r="F317" s="5">
        <f>23/7</f>
        <v>3.2857142857142856</v>
      </c>
      <c r="J317" s="3"/>
    </row>
    <row r="318" spans="1:10">
      <c r="A318" s="5" t="s">
        <v>217</v>
      </c>
      <c r="B318" s="5" t="s">
        <v>374</v>
      </c>
      <c r="C318" s="5" t="s">
        <v>375</v>
      </c>
      <c r="D318" s="5">
        <v>275.7</v>
      </c>
      <c r="E318" s="5">
        <v>16.22</v>
      </c>
      <c r="F318" s="5">
        <f>18/7</f>
        <v>2.5714285714285716</v>
      </c>
      <c r="J318" s="3"/>
    </row>
    <row r="319" spans="1:10">
      <c r="A319" s="5" t="s">
        <v>210</v>
      </c>
      <c r="B319" s="5" t="s">
        <v>374</v>
      </c>
      <c r="C319" s="5" t="s">
        <v>375</v>
      </c>
      <c r="D319" s="5">
        <v>296.39999999999998</v>
      </c>
      <c r="E319" s="5">
        <v>15.49</v>
      </c>
      <c r="F319" s="5">
        <f>20/7</f>
        <v>2.8571428571428572</v>
      </c>
      <c r="J319" s="3"/>
    </row>
    <row r="320" spans="1:10">
      <c r="A320" s="5" t="s">
        <v>390</v>
      </c>
      <c r="B320" s="5" t="s">
        <v>374</v>
      </c>
      <c r="C320" s="5" t="s">
        <v>375</v>
      </c>
      <c r="D320" s="5">
        <v>232.1</v>
      </c>
      <c r="E320" s="5">
        <v>14.1</v>
      </c>
      <c r="F320" s="5">
        <f>9/7</f>
        <v>1.2857142857142858</v>
      </c>
      <c r="J320" s="3"/>
    </row>
    <row r="321" spans="1:10">
      <c r="A321" s="5" t="s">
        <v>382</v>
      </c>
      <c r="B321" s="5" t="s">
        <v>374</v>
      </c>
      <c r="C321" s="5" t="s">
        <v>375</v>
      </c>
      <c r="D321" s="5">
        <v>237.1</v>
      </c>
      <c r="E321" s="5">
        <v>13.77</v>
      </c>
      <c r="F321" s="5">
        <f>18/7</f>
        <v>2.5714285714285716</v>
      </c>
      <c r="J321" s="3"/>
    </row>
    <row r="322" spans="1:10">
      <c r="A322" s="5" t="s">
        <v>385</v>
      </c>
      <c r="B322" s="5" t="s">
        <v>374</v>
      </c>
      <c r="C322" s="5" t="s">
        <v>375</v>
      </c>
      <c r="D322" s="5">
        <v>238.6</v>
      </c>
      <c r="E322" s="5">
        <v>12.99</v>
      </c>
      <c r="F322" s="5">
        <f>13/7</f>
        <v>1.8571428571428572</v>
      </c>
      <c r="J322" s="3"/>
    </row>
    <row r="323" spans="1:10">
      <c r="A323" s="5" t="s">
        <v>230</v>
      </c>
      <c r="B323" s="5" t="s">
        <v>374</v>
      </c>
      <c r="C323" s="5" t="s">
        <v>375</v>
      </c>
      <c r="D323" s="5">
        <v>199.3</v>
      </c>
      <c r="E323" s="5">
        <v>12.95</v>
      </c>
      <c r="F323" s="5">
        <f>8/7</f>
        <v>1.1428571428571428</v>
      </c>
      <c r="J323" s="3"/>
    </row>
    <row r="324" spans="1:10">
      <c r="A324" s="5" t="s">
        <v>392</v>
      </c>
      <c r="B324" s="5" t="s">
        <v>374</v>
      </c>
      <c r="C324" s="5" t="s">
        <v>375</v>
      </c>
      <c r="D324" s="5">
        <v>220</v>
      </c>
      <c r="E324" s="5">
        <v>12.43</v>
      </c>
      <c r="F324" s="5">
        <f>4/7</f>
        <v>0.5714285714285714</v>
      </c>
      <c r="J324" s="3"/>
    </row>
    <row r="325" spans="1:10">
      <c r="A325" s="5" t="s">
        <v>383</v>
      </c>
      <c r="B325" s="5" t="s">
        <v>374</v>
      </c>
      <c r="C325" s="5" t="s">
        <v>375</v>
      </c>
      <c r="D325" s="5">
        <v>186.4</v>
      </c>
      <c r="E325" s="5">
        <v>11.48</v>
      </c>
      <c r="F325" s="5">
        <v>1</v>
      </c>
      <c r="J325" s="3"/>
    </row>
    <row r="326" spans="1:10">
      <c r="A326" s="5" t="s">
        <v>394</v>
      </c>
      <c r="B326" s="5" t="s">
        <v>374</v>
      </c>
      <c r="C326" s="5" t="s">
        <v>375</v>
      </c>
      <c r="D326" s="5">
        <v>154.30000000000001</v>
      </c>
      <c r="E326" s="5">
        <v>10.96</v>
      </c>
      <c r="F326" s="5">
        <f>4/7</f>
        <v>0.5714285714285714</v>
      </c>
      <c r="J326" s="3"/>
    </row>
    <row r="327" spans="1:10">
      <c r="A327" s="5" t="s">
        <v>391</v>
      </c>
      <c r="B327" s="5" t="s">
        <v>374</v>
      </c>
      <c r="C327" s="5" t="s">
        <v>375</v>
      </c>
      <c r="D327" s="5">
        <v>112.5</v>
      </c>
      <c r="E327" s="5">
        <v>10.91</v>
      </c>
      <c r="F327" s="5">
        <f>2/7</f>
        <v>0.2857142857142857</v>
      </c>
      <c r="J327" s="3"/>
    </row>
    <row r="328" spans="1:10">
      <c r="A328" s="5" t="s">
        <v>386</v>
      </c>
      <c r="B328" s="5" t="s">
        <v>374</v>
      </c>
      <c r="C328" s="5" t="s">
        <v>375</v>
      </c>
      <c r="D328" s="5">
        <v>182.1</v>
      </c>
      <c r="E328" s="5">
        <v>10.48</v>
      </c>
      <c r="F328" s="5">
        <v>1</v>
      </c>
      <c r="J328" s="3"/>
    </row>
    <row r="329" spans="1:10">
      <c r="A329" s="5" t="s">
        <v>393</v>
      </c>
      <c r="B329" s="5" t="s">
        <v>374</v>
      </c>
      <c r="C329" s="5" t="s">
        <v>375</v>
      </c>
      <c r="D329" s="5">
        <v>158.6</v>
      </c>
      <c r="E329" s="5">
        <v>10.45</v>
      </c>
      <c r="F329" s="5">
        <f>6/7</f>
        <v>0.8571428571428571</v>
      </c>
      <c r="J329" s="3"/>
    </row>
    <row r="330" spans="1:10">
      <c r="A330" s="5" t="s">
        <v>387</v>
      </c>
      <c r="B330" s="5" t="s">
        <v>374</v>
      </c>
      <c r="C330" s="5" t="s">
        <v>375</v>
      </c>
      <c r="D330" s="5">
        <v>184.3</v>
      </c>
      <c r="E330" s="5">
        <v>9.6999999999999993</v>
      </c>
      <c r="F330" s="5">
        <v>1</v>
      </c>
      <c r="J330" s="3"/>
    </row>
    <row r="331" spans="1:10">
      <c r="A331" s="5" t="s">
        <v>388</v>
      </c>
      <c r="B331" s="5" t="s">
        <v>374</v>
      </c>
      <c r="C331" s="5" t="s">
        <v>375</v>
      </c>
      <c r="D331" s="5">
        <v>126.4</v>
      </c>
      <c r="E331" s="5">
        <v>9.57</v>
      </c>
      <c r="F331" s="5">
        <f>4/7</f>
        <v>0.5714285714285714</v>
      </c>
      <c r="J331" s="3"/>
    </row>
    <row r="332" spans="1:10">
      <c r="A332" s="5" t="s">
        <v>395</v>
      </c>
      <c r="B332" s="5" t="s">
        <v>374</v>
      </c>
      <c r="C332" s="5" t="s">
        <v>375</v>
      </c>
      <c r="D332" s="5">
        <v>122.9</v>
      </c>
      <c r="E332" s="5">
        <v>9.56</v>
      </c>
      <c r="F332" s="5">
        <f>4/7</f>
        <v>0.5714285714285714</v>
      </c>
      <c r="J332" s="3"/>
    </row>
    <row r="333" spans="1:10">
      <c r="A333" s="5" t="s">
        <v>216</v>
      </c>
      <c r="B333" s="5" t="s">
        <v>374</v>
      </c>
      <c r="C333" s="5" t="s">
        <v>375</v>
      </c>
      <c r="D333" s="5">
        <v>101.7</v>
      </c>
      <c r="E333" s="5">
        <v>9.43</v>
      </c>
      <c r="F333" s="5">
        <f>5/7</f>
        <v>0.7142857142857143</v>
      </c>
      <c r="J333" s="3"/>
    </row>
    <row r="334" spans="1:10">
      <c r="A334" s="5" t="s">
        <v>231</v>
      </c>
      <c r="B334" s="5" t="s">
        <v>374</v>
      </c>
      <c r="C334" s="5" t="s">
        <v>375</v>
      </c>
      <c r="D334" s="5">
        <v>125.7</v>
      </c>
      <c r="E334" s="5">
        <v>9.35</v>
      </c>
      <c r="F334" s="5">
        <f>3/7</f>
        <v>0.42857142857142855</v>
      </c>
      <c r="J334" s="3"/>
    </row>
    <row r="335" spans="1:10">
      <c r="A335" s="5" t="s">
        <v>222</v>
      </c>
      <c r="B335" s="5" t="s">
        <v>374</v>
      </c>
      <c r="C335" s="5" t="s">
        <v>375</v>
      </c>
      <c r="D335" s="5">
        <v>100.7</v>
      </c>
      <c r="E335" s="5">
        <v>9.32</v>
      </c>
      <c r="F335" s="5">
        <f>3/7</f>
        <v>0.42857142857142855</v>
      </c>
      <c r="J335" s="3"/>
    </row>
    <row r="336" spans="1:10">
      <c r="A336" s="5" t="s">
        <v>389</v>
      </c>
      <c r="B336" s="5" t="s">
        <v>374</v>
      </c>
      <c r="C336" s="5" t="s">
        <v>375</v>
      </c>
      <c r="D336" s="5">
        <v>95.7</v>
      </c>
      <c r="E336" s="5">
        <v>8.4600000000000009</v>
      </c>
      <c r="F336" s="5">
        <f>4/7</f>
        <v>0.5714285714285714</v>
      </c>
      <c r="J336" s="3"/>
    </row>
    <row r="337" spans="1:10">
      <c r="A337" s="5" t="s">
        <v>398</v>
      </c>
      <c r="B337" s="5" t="s">
        <v>374</v>
      </c>
      <c r="C337" s="5" t="s">
        <v>375</v>
      </c>
      <c r="D337" s="5">
        <v>53.6</v>
      </c>
      <c r="E337" s="5">
        <v>7.73</v>
      </c>
      <c r="F337" s="5">
        <f>2/7</f>
        <v>0.2857142857142857</v>
      </c>
      <c r="J337" s="3"/>
    </row>
    <row r="338" spans="1:10">
      <c r="A338" s="5" t="s">
        <v>396</v>
      </c>
      <c r="B338" s="5" t="s">
        <v>374</v>
      </c>
      <c r="C338" s="5" t="s">
        <v>375</v>
      </c>
      <c r="D338" s="5">
        <v>77.900000000000006</v>
      </c>
      <c r="E338" s="5">
        <v>7.21</v>
      </c>
      <c r="F338" s="5">
        <f>2/7</f>
        <v>0.2857142857142857</v>
      </c>
      <c r="J338" s="3"/>
    </row>
    <row r="339" spans="1:10">
      <c r="A339" s="5" t="s">
        <v>397</v>
      </c>
      <c r="B339" s="5" t="s">
        <v>374</v>
      </c>
      <c r="C339" s="5" t="s">
        <v>375</v>
      </c>
      <c r="D339" s="5">
        <v>98.6</v>
      </c>
      <c r="E339" s="5">
        <v>6.16</v>
      </c>
      <c r="F339" s="5">
        <f>3/7</f>
        <v>0.42857142857142855</v>
      </c>
    </row>
    <row r="340" spans="1:10">
      <c r="A340" s="5" t="s">
        <v>401</v>
      </c>
      <c r="B340" s="5" t="s">
        <v>374</v>
      </c>
      <c r="C340" s="5" t="s">
        <v>375</v>
      </c>
      <c r="D340" s="5">
        <v>43</v>
      </c>
      <c r="E340" s="5">
        <v>6</v>
      </c>
      <c r="F340" s="5">
        <v>0</v>
      </c>
    </row>
    <row r="341" spans="1:10">
      <c r="A341" s="5" t="s">
        <v>240</v>
      </c>
      <c r="B341" s="5" t="s">
        <v>374</v>
      </c>
      <c r="C341" s="5" t="s">
        <v>375</v>
      </c>
      <c r="D341" s="5">
        <v>82.9</v>
      </c>
      <c r="E341" s="5">
        <v>5.66</v>
      </c>
      <c r="F341" s="5">
        <f>2/7</f>
        <v>0.2857142857142857</v>
      </c>
    </row>
    <row r="342" spans="1:10">
      <c r="A342" s="5" t="s">
        <v>399</v>
      </c>
      <c r="B342" s="5" t="s">
        <v>374</v>
      </c>
      <c r="C342" s="5" t="s">
        <v>375</v>
      </c>
      <c r="D342" s="5">
        <v>62.9</v>
      </c>
      <c r="E342" s="5">
        <v>5.33</v>
      </c>
      <c r="F342" s="5">
        <f>1/7</f>
        <v>0.14285714285714285</v>
      </c>
    </row>
    <row r="343" spans="1:10">
      <c r="A343" s="5" t="s">
        <v>221</v>
      </c>
      <c r="B343" s="5" t="s">
        <v>374</v>
      </c>
      <c r="C343" s="5" t="s">
        <v>375</v>
      </c>
      <c r="D343" s="5">
        <v>72.900000000000006</v>
      </c>
      <c r="E343" s="5">
        <v>5.14</v>
      </c>
      <c r="F343" s="5">
        <f>3/7</f>
        <v>0.42857142857142855</v>
      </c>
    </row>
    <row r="344" spans="1:10">
      <c r="A344" s="5" t="s">
        <v>400</v>
      </c>
      <c r="B344" s="5" t="s">
        <v>374</v>
      </c>
      <c r="C344" s="5" t="s">
        <v>375</v>
      </c>
      <c r="D344" s="5">
        <v>46.4</v>
      </c>
      <c r="E344" s="5">
        <v>4.57</v>
      </c>
      <c r="F344" s="5">
        <f>1/7</f>
        <v>0.14285714285714285</v>
      </c>
    </row>
    <row r="345" spans="1:10">
      <c r="A345" s="5" t="s">
        <v>404</v>
      </c>
      <c r="B345" s="5" t="s">
        <v>374</v>
      </c>
      <c r="C345" s="5" t="s">
        <v>375</v>
      </c>
      <c r="D345" s="5">
        <v>33.6</v>
      </c>
      <c r="E345" s="5">
        <v>4.5</v>
      </c>
      <c r="F345" s="5">
        <f>1/7</f>
        <v>0.14285714285714285</v>
      </c>
    </row>
    <row r="346" spans="1:10">
      <c r="A346" s="5" t="s">
        <v>403</v>
      </c>
      <c r="B346" s="5" t="s">
        <v>374</v>
      </c>
      <c r="C346" s="5" t="s">
        <v>375</v>
      </c>
      <c r="D346" s="5">
        <v>37</v>
      </c>
      <c r="E346" s="5">
        <v>3.33</v>
      </c>
      <c r="F346" s="5">
        <v>0</v>
      </c>
    </row>
    <row r="347" spans="1:10">
      <c r="A347" s="5" t="s">
        <v>402</v>
      </c>
      <c r="B347" s="5" t="s">
        <v>374</v>
      </c>
      <c r="C347" s="5" t="s">
        <v>375</v>
      </c>
      <c r="D347" s="5">
        <v>41.4</v>
      </c>
      <c r="E347" s="5">
        <v>2.5</v>
      </c>
      <c r="F347" s="5">
        <f>2/7</f>
        <v>0.2857142857142857</v>
      </c>
    </row>
    <row r="348" spans="1:10">
      <c r="A348" s="5" t="s">
        <v>318</v>
      </c>
      <c r="B348" s="5" t="s">
        <v>307</v>
      </c>
      <c r="C348" s="5" t="s">
        <v>308</v>
      </c>
      <c r="D348" s="5">
        <v>468</v>
      </c>
      <c r="E348" s="5">
        <v>22.36</v>
      </c>
      <c r="F348" s="5">
        <v>4.5</v>
      </c>
    </row>
    <row r="349" spans="1:10">
      <c r="A349" s="5" t="s">
        <v>309</v>
      </c>
      <c r="B349" s="5" t="s">
        <v>307</v>
      </c>
      <c r="C349" s="5" t="s">
        <v>308</v>
      </c>
      <c r="D349" s="5">
        <v>361</v>
      </c>
      <c r="E349" s="5">
        <v>20.55</v>
      </c>
      <c r="F349" s="5">
        <v>1.7</v>
      </c>
    </row>
    <row r="350" spans="1:10">
      <c r="A350" s="5" t="s">
        <v>169</v>
      </c>
      <c r="B350" s="5" t="s">
        <v>307</v>
      </c>
      <c r="C350" s="5" t="s">
        <v>308</v>
      </c>
      <c r="D350" s="5">
        <v>392</v>
      </c>
      <c r="E350" s="5">
        <v>19.690000000000001</v>
      </c>
      <c r="F350" s="5">
        <v>4</v>
      </c>
    </row>
    <row r="351" spans="1:10">
      <c r="A351" s="5" t="s">
        <v>313</v>
      </c>
      <c r="B351" s="5" t="s">
        <v>307</v>
      </c>
      <c r="C351" s="5" t="s">
        <v>308</v>
      </c>
      <c r="D351" s="5">
        <v>220</v>
      </c>
      <c r="E351" s="5">
        <v>17.22</v>
      </c>
      <c r="F351" s="5">
        <v>0.6</v>
      </c>
    </row>
    <row r="352" spans="1:10">
      <c r="A352" s="5" t="s">
        <v>315</v>
      </c>
      <c r="B352" s="5" t="s">
        <v>307</v>
      </c>
      <c r="C352" s="5" t="s">
        <v>308</v>
      </c>
      <c r="D352" s="5">
        <v>164.5</v>
      </c>
      <c r="E352" s="5">
        <v>16.940000000000001</v>
      </c>
      <c r="F352" s="5">
        <v>0.8</v>
      </c>
    </row>
    <row r="353" spans="1:6">
      <c r="A353" s="5" t="s">
        <v>320</v>
      </c>
      <c r="B353" s="5" t="s">
        <v>307</v>
      </c>
      <c r="C353" s="5" t="s">
        <v>308</v>
      </c>
      <c r="D353" s="5">
        <v>285</v>
      </c>
      <c r="E353" s="5">
        <v>16.850000000000001</v>
      </c>
      <c r="F353" s="5">
        <v>1</v>
      </c>
    </row>
    <row r="354" spans="1:6">
      <c r="A354" s="5" t="s">
        <v>312</v>
      </c>
      <c r="B354" s="5" t="s">
        <v>307</v>
      </c>
      <c r="C354" s="5" t="s">
        <v>308</v>
      </c>
      <c r="D354" s="5">
        <v>234.5</v>
      </c>
      <c r="E354" s="5">
        <v>16.670000000000002</v>
      </c>
      <c r="F354" s="5">
        <v>2.2000000000000002</v>
      </c>
    </row>
    <row r="355" spans="1:6">
      <c r="A355" s="5" t="s">
        <v>319</v>
      </c>
      <c r="B355" s="5" t="s">
        <v>307</v>
      </c>
      <c r="C355" s="5" t="s">
        <v>308</v>
      </c>
      <c r="D355" s="5">
        <v>247.5</v>
      </c>
      <c r="E355" s="5">
        <v>16.649999999999999</v>
      </c>
      <c r="F355" s="5">
        <v>2.1</v>
      </c>
    </row>
    <row r="356" spans="1:6">
      <c r="A356" s="5" t="s">
        <v>310</v>
      </c>
      <c r="B356" s="5" t="s">
        <v>307</v>
      </c>
      <c r="C356" s="5" t="s">
        <v>308</v>
      </c>
      <c r="D356" s="5">
        <v>223</v>
      </c>
      <c r="E356" s="5">
        <v>16.47</v>
      </c>
      <c r="F356" s="5">
        <v>1.9</v>
      </c>
    </row>
    <row r="357" spans="1:6">
      <c r="A357" s="5" t="s">
        <v>176</v>
      </c>
      <c r="B357" s="5" t="s">
        <v>307</v>
      </c>
      <c r="C357" s="5" t="s">
        <v>308</v>
      </c>
      <c r="D357" s="5">
        <v>215.5</v>
      </c>
      <c r="E357" s="5">
        <v>15.89</v>
      </c>
      <c r="F357" s="5">
        <v>0.8</v>
      </c>
    </row>
    <row r="358" spans="1:6">
      <c r="A358" s="5" t="s">
        <v>311</v>
      </c>
      <c r="B358" s="5" t="s">
        <v>307</v>
      </c>
      <c r="C358" s="5" t="s">
        <v>308</v>
      </c>
      <c r="D358" s="5">
        <v>215</v>
      </c>
      <c r="E358" s="5">
        <v>15.83</v>
      </c>
      <c r="F358" s="5">
        <v>0.8</v>
      </c>
    </row>
    <row r="359" spans="1:6">
      <c r="A359" s="5" t="s">
        <v>323</v>
      </c>
      <c r="B359" s="5" t="s">
        <v>307</v>
      </c>
      <c r="C359" s="5" t="s">
        <v>308</v>
      </c>
      <c r="D359" s="5">
        <v>120.5</v>
      </c>
      <c r="E359" s="5">
        <v>15.32</v>
      </c>
      <c r="F359" s="5">
        <v>0.6</v>
      </c>
    </row>
    <row r="360" spans="1:6">
      <c r="A360" s="5" t="s">
        <v>321</v>
      </c>
      <c r="B360" s="5" t="s">
        <v>307</v>
      </c>
      <c r="C360" s="5" t="s">
        <v>308</v>
      </c>
      <c r="D360" s="5">
        <v>186</v>
      </c>
      <c r="E360" s="5">
        <v>15</v>
      </c>
      <c r="F360" s="5">
        <v>1.7</v>
      </c>
    </row>
    <row r="361" spans="1:6">
      <c r="A361" s="5" t="s">
        <v>316</v>
      </c>
      <c r="B361" s="5" t="s">
        <v>307</v>
      </c>
      <c r="C361" s="5" t="s">
        <v>308</v>
      </c>
      <c r="D361" s="5">
        <v>155.5</v>
      </c>
      <c r="E361" s="5">
        <v>13.09</v>
      </c>
      <c r="F361" s="5">
        <v>0.3</v>
      </c>
    </row>
    <row r="362" spans="1:6">
      <c r="A362" s="5" t="s">
        <v>314</v>
      </c>
      <c r="B362" s="5" t="s">
        <v>307</v>
      </c>
      <c r="C362" s="5" t="s">
        <v>308</v>
      </c>
      <c r="D362" s="5">
        <v>165</v>
      </c>
      <c r="E362" s="5">
        <v>12.5</v>
      </c>
      <c r="F362" s="5">
        <v>1.8</v>
      </c>
    </row>
    <row r="363" spans="1:6">
      <c r="A363" s="5" t="s">
        <v>322</v>
      </c>
      <c r="B363" s="5" t="s">
        <v>307</v>
      </c>
      <c r="C363" s="5" t="s">
        <v>308</v>
      </c>
      <c r="D363" s="5">
        <v>193.5</v>
      </c>
      <c r="E363" s="5">
        <v>12.44</v>
      </c>
      <c r="F363" s="5">
        <v>0.9</v>
      </c>
    </row>
    <row r="364" spans="1:6">
      <c r="A364" s="5" t="s">
        <v>317</v>
      </c>
      <c r="B364" s="5" t="s">
        <v>307</v>
      </c>
      <c r="C364" s="5" t="s">
        <v>308</v>
      </c>
      <c r="D364" s="5">
        <v>97</v>
      </c>
      <c r="E364" s="5">
        <v>11.52</v>
      </c>
      <c r="F364" s="5">
        <v>0.6</v>
      </c>
    </row>
    <row r="365" spans="1:6">
      <c r="A365" s="5" t="s">
        <v>324</v>
      </c>
      <c r="B365" s="5" t="s">
        <v>307</v>
      </c>
      <c r="C365" s="5" t="s">
        <v>308</v>
      </c>
      <c r="D365" s="5">
        <v>106</v>
      </c>
      <c r="E365" s="5">
        <v>10.98</v>
      </c>
      <c r="F365" s="5">
        <v>0.4</v>
      </c>
    </row>
    <row r="366" spans="1:6">
      <c r="A366" s="5" t="s">
        <v>326</v>
      </c>
      <c r="B366" s="5" t="s">
        <v>307</v>
      </c>
      <c r="C366" s="5" t="s">
        <v>308</v>
      </c>
      <c r="D366" s="5">
        <v>101.5</v>
      </c>
      <c r="E366" s="5">
        <v>10.39</v>
      </c>
      <c r="F366" s="5">
        <v>0.8</v>
      </c>
    </row>
    <row r="367" spans="1:6">
      <c r="A367" s="5" t="s">
        <v>325</v>
      </c>
      <c r="B367" s="5" t="s">
        <v>307</v>
      </c>
      <c r="C367" s="5" t="s">
        <v>308</v>
      </c>
      <c r="D367" s="5">
        <v>97</v>
      </c>
      <c r="E367" s="5">
        <v>8.36</v>
      </c>
      <c r="F367" s="5">
        <v>0.3</v>
      </c>
    </row>
    <row r="368" spans="1:6">
      <c r="A368" s="5" t="s">
        <v>424</v>
      </c>
      <c r="B368" s="5" t="s">
        <v>423</v>
      </c>
      <c r="C368" s="5" t="s">
        <v>308</v>
      </c>
      <c r="D368" s="5">
        <v>334.6</v>
      </c>
      <c r="E368" s="5">
        <v>18.97</v>
      </c>
      <c r="F368" s="5">
        <f>32/12</f>
        <v>2.6666666666666665</v>
      </c>
    </row>
    <row r="369" spans="1:6">
      <c r="A369" s="5" t="s">
        <v>425</v>
      </c>
      <c r="B369" s="5" t="s">
        <v>423</v>
      </c>
      <c r="C369" s="5" t="s">
        <v>308</v>
      </c>
      <c r="D369" s="5">
        <v>358.3</v>
      </c>
      <c r="E369" s="5">
        <v>18.43</v>
      </c>
      <c r="F369" s="5">
        <f>40/12</f>
        <v>3.3333333333333335</v>
      </c>
    </row>
    <row r="370" spans="1:6">
      <c r="A370" s="5" t="s">
        <v>426</v>
      </c>
      <c r="B370" s="5" t="s">
        <v>423</v>
      </c>
      <c r="C370" s="5" t="s">
        <v>308</v>
      </c>
      <c r="D370" s="5">
        <v>269.5</v>
      </c>
      <c r="E370" s="5">
        <v>15.7</v>
      </c>
      <c r="F370" s="5">
        <f>21/11</f>
        <v>1.9090909090909092</v>
      </c>
    </row>
    <row r="371" spans="1:6">
      <c r="A371" s="5" t="s">
        <v>427</v>
      </c>
      <c r="B371" s="5" t="s">
        <v>423</v>
      </c>
      <c r="C371" s="5" t="s">
        <v>308</v>
      </c>
      <c r="D371" s="5">
        <v>236.2</v>
      </c>
      <c r="E371" s="5">
        <v>13.94</v>
      </c>
      <c r="F371" s="5">
        <f>19/12</f>
        <v>1.5833333333333333</v>
      </c>
    </row>
    <row r="372" spans="1:6">
      <c r="A372" s="5" t="s">
        <v>428</v>
      </c>
      <c r="B372" s="5" t="s">
        <v>423</v>
      </c>
      <c r="C372" s="5" t="s">
        <v>308</v>
      </c>
      <c r="D372" s="5">
        <v>238.3</v>
      </c>
      <c r="E372" s="5">
        <v>15.54</v>
      </c>
      <c r="F372" s="5">
        <f>15/12</f>
        <v>1.25</v>
      </c>
    </row>
    <row r="373" spans="1:6">
      <c r="A373" s="5" t="s">
        <v>429</v>
      </c>
      <c r="B373" s="5" t="s">
        <v>423</v>
      </c>
      <c r="C373" s="5" t="s">
        <v>308</v>
      </c>
      <c r="D373" s="5">
        <v>145</v>
      </c>
      <c r="E373" s="5">
        <v>10.119999999999999</v>
      </c>
      <c r="F373" s="5">
        <f>4/11</f>
        <v>0.36363636363636365</v>
      </c>
    </row>
    <row r="374" spans="1:6">
      <c r="A374" s="5" t="s">
        <v>430</v>
      </c>
      <c r="B374" s="5" t="s">
        <v>423</v>
      </c>
      <c r="C374" s="5" t="s">
        <v>308</v>
      </c>
      <c r="D374" s="5">
        <v>125.5</v>
      </c>
      <c r="E374" s="5">
        <v>11.01</v>
      </c>
      <c r="F374" s="5">
        <f>5/11</f>
        <v>0.45454545454545453</v>
      </c>
    </row>
    <row r="375" spans="1:6">
      <c r="A375" s="5" t="s">
        <v>431</v>
      </c>
      <c r="B375" s="5" t="s">
        <v>423</v>
      </c>
      <c r="C375" s="5" t="s">
        <v>308</v>
      </c>
      <c r="D375" s="5">
        <v>128.6</v>
      </c>
      <c r="E375" s="5">
        <v>10</v>
      </c>
      <c r="F375" s="5">
        <f>7/11</f>
        <v>0.63636363636363635</v>
      </c>
    </row>
    <row r="376" spans="1:6">
      <c r="A376" s="5" t="s">
        <v>432</v>
      </c>
      <c r="B376" s="5" t="s">
        <v>423</v>
      </c>
      <c r="C376" s="5" t="s">
        <v>308</v>
      </c>
      <c r="D376" s="5">
        <v>161.80000000000001</v>
      </c>
      <c r="E376" s="5">
        <v>13.25</v>
      </c>
      <c r="F376" s="5">
        <f>7/11</f>
        <v>0.63636363636363635</v>
      </c>
    </row>
    <row r="377" spans="1:6">
      <c r="A377" s="5" t="s">
        <v>433</v>
      </c>
      <c r="B377" s="5" t="s">
        <v>423</v>
      </c>
      <c r="C377" s="5" t="s">
        <v>308</v>
      </c>
      <c r="D377" s="5">
        <v>143.19999999999999</v>
      </c>
      <c r="E377" s="5">
        <v>11.35</v>
      </c>
      <c r="F377" s="5">
        <f>6/11</f>
        <v>0.54545454545454541</v>
      </c>
    </row>
    <row r="378" spans="1:6">
      <c r="A378" s="5" t="s">
        <v>434</v>
      </c>
      <c r="B378" s="5" t="s">
        <v>423</v>
      </c>
      <c r="C378" s="5" t="s">
        <v>308</v>
      </c>
      <c r="D378" s="5">
        <v>125</v>
      </c>
      <c r="E378" s="5">
        <v>9.7100000000000009</v>
      </c>
      <c r="F378" s="5">
        <f>4/11</f>
        <v>0.36363636363636365</v>
      </c>
    </row>
    <row r="379" spans="1:6">
      <c r="A379" s="5" t="s">
        <v>435</v>
      </c>
      <c r="B379" s="5" t="s">
        <v>423</v>
      </c>
      <c r="C379" s="5" t="s">
        <v>308</v>
      </c>
      <c r="D379" s="5">
        <v>103.6</v>
      </c>
      <c r="E379" s="5">
        <v>9.91</v>
      </c>
      <c r="F379" s="5">
        <f>6/11</f>
        <v>0.54545454545454541</v>
      </c>
    </row>
    <row r="380" spans="1:6">
      <c r="A380" s="5" t="s">
        <v>436</v>
      </c>
      <c r="B380" s="5" t="s">
        <v>423</v>
      </c>
      <c r="C380" s="5" t="s">
        <v>308</v>
      </c>
      <c r="D380" s="5">
        <v>98.6</v>
      </c>
      <c r="E380" s="5">
        <v>9.64</v>
      </c>
      <c r="F380" s="5">
        <f>2/11</f>
        <v>0.18181818181818182</v>
      </c>
    </row>
    <row r="381" spans="1:6">
      <c r="A381" s="5" t="s">
        <v>437</v>
      </c>
      <c r="B381" s="5" t="s">
        <v>423</v>
      </c>
      <c r="C381" s="5" t="s">
        <v>308</v>
      </c>
      <c r="D381" s="5">
        <v>45.5</v>
      </c>
      <c r="E381" s="5">
        <v>7</v>
      </c>
      <c r="F381" s="5">
        <f>4/11</f>
        <v>0.36363636363636365</v>
      </c>
    </row>
    <row r="382" spans="1:6">
      <c r="A382" s="5" t="s">
        <v>438</v>
      </c>
      <c r="B382" s="5" t="s">
        <v>423</v>
      </c>
      <c r="C382" s="5" t="s">
        <v>308</v>
      </c>
      <c r="D382" s="5">
        <v>84.1</v>
      </c>
      <c r="E382" s="5">
        <v>7.31</v>
      </c>
      <c r="F382" s="5">
        <f>8/11</f>
        <v>0.72727272727272729</v>
      </c>
    </row>
    <row r="383" spans="1:6">
      <c r="A383" s="5" t="s">
        <v>439</v>
      </c>
      <c r="B383" s="5" t="s">
        <v>423</v>
      </c>
      <c r="C383" s="5" t="s">
        <v>308</v>
      </c>
      <c r="D383" s="5">
        <v>53.6</v>
      </c>
      <c r="E383" s="5">
        <v>5.68</v>
      </c>
      <c r="F383" s="5">
        <f>2/11</f>
        <v>0.18181818181818182</v>
      </c>
    </row>
    <row r="384" spans="1:6">
      <c r="A384" s="5" t="s">
        <v>52</v>
      </c>
      <c r="B384" s="5" t="s">
        <v>43</v>
      </c>
      <c r="C384" s="5" t="s">
        <v>38</v>
      </c>
      <c r="D384" s="5">
        <v>345.5</v>
      </c>
      <c r="E384" s="5">
        <v>20.27</v>
      </c>
      <c r="F384" s="5" t="s">
        <v>64</v>
      </c>
    </row>
    <row r="385" spans="1:6">
      <c r="A385" s="5" t="s">
        <v>53</v>
      </c>
      <c r="B385" s="5" t="s">
        <v>43</v>
      </c>
      <c r="C385" s="5" t="s">
        <v>38</v>
      </c>
      <c r="D385" s="5">
        <v>323.2</v>
      </c>
      <c r="E385" s="5">
        <v>18.18</v>
      </c>
      <c r="F385" s="5" t="s">
        <v>64</v>
      </c>
    </row>
    <row r="386" spans="1:6">
      <c r="A386" s="5" t="s">
        <v>54</v>
      </c>
      <c r="B386" s="5" t="s">
        <v>43</v>
      </c>
      <c r="C386" s="5" t="s">
        <v>38</v>
      </c>
      <c r="D386" s="5">
        <v>298.60000000000002</v>
      </c>
      <c r="E386" s="5">
        <v>16.5</v>
      </c>
      <c r="F386" s="5" t="s">
        <v>64</v>
      </c>
    </row>
    <row r="387" spans="1:6">
      <c r="A387" s="5" t="s">
        <v>49</v>
      </c>
      <c r="B387" s="5" t="s">
        <v>43</v>
      </c>
      <c r="C387" s="5" t="s">
        <v>38</v>
      </c>
      <c r="D387" s="5">
        <v>200.7</v>
      </c>
      <c r="E387" s="5">
        <v>16.07</v>
      </c>
      <c r="F387" s="5" t="s">
        <v>64</v>
      </c>
    </row>
    <row r="388" spans="1:6">
      <c r="A388" s="5" t="s">
        <v>55</v>
      </c>
      <c r="B388" s="5" t="s">
        <v>43</v>
      </c>
      <c r="C388" s="5" t="s">
        <v>38</v>
      </c>
      <c r="D388" s="5">
        <v>260</v>
      </c>
      <c r="E388" s="5">
        <v>16.010000000000002</v>
      </c>
      <c r="F388" s="5" t="s">
        <v>64</v>
      </c>
    </row>
    <row r="389" spans="1:6">
      <c r="A389" s="5" t="s">
        <v>56</v>
      </c>
      <c r="B389" s="5" t="s">
        <v>43</v>
      </c>
      <c r="C389" s="5" t="s">
        <v>38</v>
      </c>
      <c r="D389" s="5">
        <v>238.6</v>
      </c>
      <c r="E389" s="5">
        <v>15.7</v>
      </c>
      <c r="F389" s="5" t="s">
        <v>64</v>
      </c>
    </row>
    <row r="390" spans="1:6">
      <c r="A390" s="5" t="s">
        <v>57</v>
      </c>
      <c r="B390" s="5" t="s">
        <v>43</v>
      </c>
      <c r="C390" s="5" t="s">
        <v>38</v>
      </c>
      <c r="D390" s="5">
        <v>221.4</v>
      </c>
      <c r="E390" s="5">
        <v>15.35</v>
      </c>
      <c r="F390" s="5" t="s">
        <v>64</v>
      </c>
    </row>
    <row r="391" spans="1:6">
      <c r="A391" s="5" t="s">
        <v>61</v>
      </c>
      <c r="B391" s="5" t="s">
        <v>43</v>
      </c>
      <c r="C391" s="5" t="s">
        <v>38</v>
      </c>
      <c r="D391" s="5">
        <v>172.7</v>
      </c>
      <c r="E391" s="5">
        <v>15.19</v>
      </c>
      <c r="F391" s="5" t="s">
        <v>64</v>
      </c>
    </row>
    <row r="392" spans="1:6">
      <c r="A392" s="5" t="s">
        <v>48</v>
      </c>
      <c r="B392" s="5" t="s">
        <v>43</v>
      </c>
      <c r="C392" s="5" t="s">
        <v>38</v>
      </c>
      <c r="D392" s="5">
        <v>218.6</v>
      </c>
      <c r="E392" s="5">
        <v>15</v>
      </c>
      <c r="F392" s="5" t="s">
        <v>64</v>
      </c>
    </row>
    <row r="393" spans="1:6">
      <c r="A393" s="5" t="s">
        <v>60</v>
      </c>
      <c r="B393" s="5" t="s">
        <v>43</v>
      </c>
      <c r="C393" s="5" t="s">
        <v>38</v>
      </c>
      <c r="D393" s="5">
        <v>186.8</v>
      </c>
      <c r="E393" s="5">
        <v>14.89</v>
      </c>
      <c r="F393" s="5" t="s">
        <v>64</v>
      </c>
    </row>
    <row r="394" spans="1:6">
      <c r="A394" s="5" t="s">
        <v>59</v>
      </c>
      <c r="B394" s="5" t="s">
        <v>43</v>
      </c>
      <c r="C394" s="5" t="s">
        <v>38</v>
      </c>
      <c r="D394" s="5">
        <v>246.8</v>
      </c>
      <c r="E394" s="5">
        <v>14.82</v>
      </c>
      <c r="F394" s="5" t="s">
        <v>64</v>
      </c>
    </row>
    <row r="395" spans="1:6">
      <c r="A395" s="5" t="s">
        <v>58</v>
      </c>
      <c r="B395" s="5" t="s">
        <v>43</v>
      </c>
      <c r="C395" s="5" t="s">
        <v>38</v>
      </c>
      <c r="D395" s="5">
        <v>248.6</v>
      </c>
      <c r="E395" s="5">
        <v>14.43</v>
      </c>
      <c r="F395" s="5" t="s">
        <v>64</v>
      </c>
    </row>
    <row r="396" spans="1:6">
      <c r="A396" s="5" t="s">
        <v>50</v>
      </c>
      <c r="B396" s="5" t="s">
        <v>43</v>
      </c>
      <c r="C396" s="5" t="s">
        <v>38</v>
      </c>
      <c r="D396" s="5">
        <v>147.1</v>
      </c>
      <c r="E396" s="5">
        <v>13.26</v>
      </c>
      <c r="F396" s="5" t="s">
        <v>64</v>
      </c>
    </row>
    <row r="397" spans="1:6">
      <c r="A397" s="5" t="s">
        <v>62</v>
      </c>
      <c r="B397" s="5" t="s">
        <v>43</v>
      </c>
      <c r="C397" s="5" t="s">
        <v>38</v>
      </c>
      <c r="D397" s="5">
        <v>129.1</v>
      </c>
      <c r="E397" s="5">
        <v>11.97</v>
      </c>
      <c r="F397" s="5" t="s">
        <v>64</v>
      </c>
    </row>
    <row r="398" spans="1:6">
      <c r="A398" s="5" t="s">
        <v>39</v>
      </c>
      <c r="B398" s="5" t="s">
        <v>43</v>
      </c>
      <c r="C398" s="5" t="s">
        <v>38</v>
      </c>
      <c r="D398" s="5">
        <v>151.4</v>
      </c>
      <c r="E398" s="5">
        <v>11.67</v>
      </c>
      <c r="F398" s="5" t="s">
        <v>64</v>
      </c>
    </row>
    <row r="399" spans="1:6">
      <c r="A399" s="5" t="s">
        <v>45</v>
      </c>
      <c r="B399" s="5" t="s">
        <v>43</v>
      </c>
      <c r="C399" s="5" t="s">
        <v>38</v>
      </c>
      <c r="D399" s="5">
        <v>135.69999999999999</v>
      </c>
      <c r="E399" s="5">
        <v>11.49</v>
      </c>
      <c r="F399" s="5" t="s">
        <v>64</v>
      </c>
    </row>
    <row r="400" spans="1:6">
      <c r="A400" s="5" t="s">
        <v>46</v>
      </c>
      <c r="B400" s="5" t="s">
        <v>43</v>
      </c>
      <c r="C400" s="5" t="s">
        <v>38</v>
      </c>
      <c r="D400" s="5">
        <v>88.6</v>
      </c>
      <c r="E400" s="5">
        <v>11.36</v>
      </c>
      <c r="F400" s="5" t="s">
        <v>64</v>
      </c>
    </row>
    <row r="401" spans="1:6">
      <c r="A401" s="5" t="s">
        <v>40</v>
      </c>
      <c r="B401" s="5" t="s">
        <v>43</v>
      </c>
      <c r="C401" s="5" t="s">
        <v>38</v>
      </c>
      <c r="D401" s="5">
        <v>91.4</v>
      </c>
      <c r="E401" s="5">
        <v>11.25</v>
      </c>
      <c r="F401" s="5" t="s">
        <v>64</v>
      </c>
    </row>
    <row r="402" spans="1:6">
      <c r="A402" s="5" t="s">
        <v>51</v>
      </c>
      <c r="B402" s="5" t="s">
        <v>43</v>
      </c>
      <c r="C402" s="5" t="s">
        <v>38</v>
      </c>
      <c r="D402" s="5">
        <v>80</v>
      </c>
      <c r="E402" s="5">
        <v>11.25</v>
      </c>
      <c r="F402" s="5" t="s">
        <v>64</v>
      </c>
    </row>
    <row r="403" spans="1:6">
      <c r="A403" s="5" t="s">
        <v>63</v>
      </c>
      <c r="B403" s="5" t="s">
        <v>43</v>
      </c>
      <c r="C403" s="5" t="s">
        <v>38</v>
      </c>
      <c r="D403" s="5">
        <v>78.2</v>
      </c>
      <c r="E403" s="5">
        <v>11.14</v>
      </c>
      <c r="F403" s="5" t="s">
        <v>64</v>
      </c>
    </row>
    <row r="404" spans="1:6">
      <c r="A404" s="5" t="s">
        <v>44</v>
      </c>
      <c r="B404" s="5" t="s">
        <v>43</v>
      </c>
      <c r="C404" s="5" t="s">
        <v>38</v>
      </c>
      <c r="D404" s="5">
        <v>150.69999999999999</v>
      </c>
      <c r="E404" s="5">
        <v>10.87</v>
      </c>
      <c r="F404" s="5" t="s">
        <v>64</v>
      </c>
    </row>
    <row r="405" spans="1:6">
      <c r="A405" s="5" t="s">
        <v>47</v>
      </c>
      <c r="B405" s="5" t="s">
        <v>43</v>
      </c>
      <c r="C405" s="5" t="s">
        <v>38</v>
      </c>
      <c r="D405" s="5">
        <v>62.1</v>
      </c>
      <c r="E405" s="5">
        <v>8.75</v>
      </c>
      <c r="F405" s="5" t="s">
        <v>64</v>
      </c>
    </row>
    <row r="406" spans="1:6">
      <c r="A406" s="5" t="s">
        <v>41</v>
      </c>
      <c r="B406" s="5" t="s">
        <v>43</v>
      </c>
      <c r="C406" s="5" t="s">
        <v>38</v>
      </c>
      <c r="D406" s="5">
        <v>68.599999999999994</v>
      </c>
      <c r="E406" s="5">
        <v>7.76</v>
      </c>
      <c r="F406" s="5" t="s">
        <v>64</v>
      </c>
    </row>
    <row r="407" spans="1:6">
      <c r="A407" s="5" t="s">
        <v>42</v>
      </c>
      <c r="B407" s="5" t="s">
        <v>43</v>
      </c>
      <c r="C407" s="5" t="s">
        <v>38</v>
      </c>
      <c r="D407" s="5">
        <v>42.9</v>
      </c>
      <c r="E407" s="5">
        <v>6.32</v>
      </c>
      <c r="F407" s="5" t="s">
        <v>64</v>
      </c>
    </row>
    <row r="408" spans="1:6">
      <c r="A408" s="5" t="s">
        <v>243</v>
      </c>
      <c r="B408" s="5" t="s">
        <v>241</v>
      </c>
      <c r="C408" s="5" t="s">
        <v>157</v>
      </c>
      <c r="D408" s="5">
        <v>504.1</v>
      </c>
      <c r="E408" s="5">
        <v>26.76</v>
      </c>
      <c r="F408" s="5">
        <v>8.1818181818181817</v>
      </c>
    </row>
    <row r="409" spans="1:6">
      <c r="A409" s="5" t="s">
        <v>242</v>
      </c>
      <c r="B409" s="5" t="s">
        <v>241</v>
      </c>
      <c r="C409" s="5" t="s">
        <v>157</v>
      </c>
      <c r="D409" s="5">
        <v>547.70000000000005</v>
      </c>
      <c r="E409" s="5">
        <v>26.6</v>
      </c>
      <c r="F409" s="5">
        <v>10.181818181818182</v>
      </c>
    </row>
    <row r="410" spans="1:6">
      <c r="A410" s="5" t="s">
        <v>164</v>
      </c>
      <c r="B410" s="5" t="s">
        <v>157</v>
      </c>
      <c r="C410" s="5" t="s">
        <v>157</v>
      </c>
      <c r="D410" s="5">
        <v>470.40000000000003</v>
      </c>
      <c r="E410" s="5">
        <v>25.878378378378379</v>
      </c>
      <c r="F410" s="5">
        <v>7.25</v>
      </c>
    </row>
    <row r="411" spans="1:6">
      <c r="A411" s="5" t="s">
        <v>245</v>
      </c>
      <c r="B411" s="5" t="s">
        <v>241</v>
      </c>
      <c r="C411" s="5" t="s">
        <v>157</v>
      </c>
      <c r="D411" s="5">
        <v>466.4</v>
      </c>
      <c r="E411" s="5">
        <v>25.74</v>
      </c>
      <c r="F411" s="5">
        <v>8.1818181818181817</v>
      </c>
    </row>
    <row r="412" spans="1:6">
      <c r="A412" s="5" t="s">
        <v>244</v>
      </c>
      <c r="B412" s="5" t="s">
        <v>241</v>
      </c>
      <c r="C412" s="5" t="s">
        <v>157</v>
      </c>
      <c r="D412" s="5">
        <v>490</v>
      </c>
      <c r="E412" s="5">
        <v>25.42</v>
      </c>
      <c r="F412" s="5">
        <v>7.9090909090909092</v>
      </c>
    </row>
    <row r="413" spans="1:6">
      <c r="A413" s="5" t="s">
        <v>168</v>
      </c>
      <c r="B413" s="5" t="s">
        <v>157</v>
      </c>
      <c r="C413" s="5" t="s">
        <v>157</v>
      </c>
      <c r="D413" s="5">
        <v>478.15454545454554</v>
      </c>
      <c r="E413" s="5">
        <v>25.354609929078013</v>
      </c>
      <c r="F413" s="5">
        <v>6.5454545454545459</v>
      </c>
    </row>
    <row r="414" spans="1:6">
      <c r="A414" s="5" t="s">
        <v>20</v>
      </c>
      <c r="B414" s="5" t="s">
        <v>157</v>
      </c>
      <c r="C414" s="5" t="s">
        <v>157</v>
      </c>
      <c r="D414" s="5">
        <v>431</v>
      </c>
      <c r="E414" s="5">
        <v>24.444444444444443</v>
      </c>
      <c r="F414" s="5">
        <v>6.5</v>
      </c>
    </row>
    <row r="415" spans="1:6">
      <c r="A415" s="5" t="s">
        <v>173</v>
      </c>
      <c r="B415" s="5" t="s">
        <v>157</v>
      </c>
      <c r="C415" s="5" t="s">
        <v>157</v>
      </c>
      <c r="D415" s="5">
        <v>359.5</v>
      </c>
      <c r="E415" s="5">
        <v>23.78640776699029</v>
      </c>
      <c r="F415" s="5">
        <v>5</v>
      </c>
    </row>
    <row r="416" spans="1:6">
      <c r="A416" s="5" t="s">
        <v>174</v>
      </c>
      <c r="B416" s="5" t="s">
        <v>157</v>
      </c>
      <c r="C416" s="5" t="s">
        <v>157</v>
      </c>
      <c r="D416" s="5">
        <v>358</v>
      </c>
      <c r="E416" s="5">
        <v>23.774509803921568</v>
      </c>
      <c r="F416" s="5">
        <v>4.9000000000000004</v>
      </c>
    </row>
    <row r="417" spans="1:6">
      <c r="A417" s="5" t="s">
        <v>246</v>
      </c>
      <c r="B417" s="5" t="s">
        <v>241</v>
      </c>
      <c r="C417" s="5" t="s">
        <v>157</v>
      </c>
      <c r="D417" s="5">
        <v>410.5</v>
      </c>
      <c r="E417" s="5">
        <v>23.49</v>
      </c>
      <c r="F417" s="5">
        <v>5.2727272727272725</v>
      </c>
    </row>
    <row r="418" spans="1:6">
      <c r="A418" s="5" t="s">
        <v>248</v>
      </c>
      <c r="B418" s="5" t="s">
        <v>241</v>
      </c>
      <c r="C418" s="5" t="s">
        <v>157</v>
      </c>
      <c r="D418" s="5">
        <v>338.2</v>
      </c>
      <c r="E418" s="5">
        <v>23.36</v>
      </c>
      <c r="F418" s="5">
        <v>4</v>
      </c>
    </row>
    <row r="419" spans="1:6">
      <c r="A419" s="5" t="s">
        <v>247</v>
      </c>
      <c r="B419" s="5" t="s">
        <v>241</v>
      </c>
      <c r="C419" s="5" t="s">
        <v>157</v>
      </c>
      <c r="D419" s="5">
        <v>346.8</v>
      </c>
      <c r="E419" s="5">
        <v>23.2</v>
      </c>
      <c r="F419" s="5">
        <v>4</v>
      </c>
    </row>
    <row r="420" spans="1:6">
      <c r="A420" s="5" t="s">
        <v>24</v>
      </c>
      <c r="B420" s="5" t="s">
        <v>157</v>
      </c>
      <c r="C420" s="5" t="s">
        <v>157</v>
      </c>
      <c r="D420" s="5">
        <v>358.33333333333331</v>
      </c>
      <c r="E420" s="5">
        <v>23.172043010752688</v>
      </c>
      <c r="F420" s="5">
        <v>5.1111111111111107</v>
      </c>
    </row>
    <row r="421" spans="1:6">
      <c r="A421" s="5" t="s">
        <v>250</v>
      </c>
      <c r="B421" s="5" t="s">
        <v>241</v>
      </c>
      <c r="C421" s="5" t="s">
        <v>157</v>
      </c>
      <c r="D421" s="5">
        <v>415.9</v>
      </c>
      <c r="E421" s="5">
        <v>23.06</v>
      </c>
      <c r="F421" s="5">
        <v>4.4545454545454541</v>
      </c>
    </row>
    <row r="422" spans="1:6">
      <c r="A422" s="5" t="s">
        <v>158</v>
      </c>
      <c r="B422" s="5" t="s">
        <v>157</v>
      </c>
      <c r="C422" s="5" t="s">
        <v>157</v>
      </c>
      <c r="D422" s="5">
        <v>347.20000000000005</v>
      </c>
      <c r="E422" s="5">
        <v>19.326923076923077</v>
      </c>
      <c r="F422" s="5">
        <v>3.8888888888888888</v>
      </c>
    </row>
    <row r="423" spans="1:6">
      <c r="A423" s="5" t="s">
        <v>30</v>
      </c>
      <c r="B423" s="5" t="s">
        <v>157</v>
      </c>
      <c r="C423" s="5" t="s">
        <v>157</v>
      </c>
      <c r="D423" s="5">
        <v>232.20000000000002</v>
      </c>
      <c r="E423" s="5">
        <v>19.285714285714285</v>
      </c>
      <c r="F423" s="5">
        <v>1.4444444444444444</v>
      </c>
    </row>
    <row r="424" spans="1:6">
      <c r="A424" s="5" t="s">
        <v>165</v>
      </c>
      <c r="B424" s="5" t="s">
        <v>157</v>
      </c>
      <c r="C424" s="5" t="s">
        <v>157</v>
      </c>
      <c r="D424" s="5">
        <v>322.24444444444441</v>
      </c>
      <c r="E424" s="5">
        <v>18.814432989690722</v>
      </c>
      <c r="F424" s="5">
        <v>4.2222222222222223</v>
      </c>
    </row>
    <row r="425" spans="1:6">
      <c r="A425" s="5" t="s">
        <v>253</v>
      </c>
      <c r="B425" s="5" t="s">
        <v>241</v>
      </c>
      <c r="C425" s="5" t="s">
        <v>157</v>
      </c>
      <c r="D425" s="5">
        <v>280.89999999999998</v>
      </c>
      <c r="E425" s="5">
        <v>18.64</v>
      </c>
      <c r="F425" s="5">
        <v>3.1818181818181817</v>
      </c>
    </row>
    <row r="426" spans="1:6">
      <c r="A426" s="5" t="s">
        <v>254</v>
      </c>
      <c r="B426" s="5" t="s">
        <v>241</v>
      </c>
      <c r="C426" s="5" t="s">
        <v>157</v>
      </c>
      <c r="D426" s="5">
        <v>269.5</v>
      </c>
      <c r="E426" s="5">
        <v>18.48</v>
      </c>
      <c r="F426" s="5">
        <v>2.0909090909090908</v>
      </c>
    </row>
    <row r="427" spans="1:6">
      <c r="A427" s="5" t="s">
        <v>169</v>
      </c>
      <c r="B427" s="5" t="s">
        <v>157</v>
      </c>
      <c r="C427" s="5" t="s">
        <v>157</v>
      </c>
      <c r="D427" s="5">
        <v>283.35555555555555</v>
      </c>
      <c r="E427" s="5">
        <v>18.444444444444443</v>
      </c>
      <c r="F427" s="5">
        <v>2.4444444444444446</v>
      </c>
    </row>
    <row r="428" spans="1:6">
      <c r="A428" s="5" t="s">
        <v>31</v>
      </c>
      <c r="B428" s="5" t="s">
        <v>157</v>
      </c>
      <c r="C428" s="5" t="s">
        <v>157</v>
      </c>
      <c r="D428" s="5">
        <v>248.5</v>
      </c>
      <c r="E428" s="5">
        <v>18.295454545454547</v>
      </c>
      <c r="F428" s="5">
        <v>2.7</v>
      </c>
    </row>
    <row r="429" spans="1:6">
      <c r="A429" s="5" t="s">
        <v>251</v>
      </c>
      <c r="B429" s="5" t="s">
        <v>241</v>
      </c>
      <c r="C429" s="5" t="s">
        <v>157</v>
      </c>
      <c r="D429" s="5">
        <v>307.3</v>
      </c>
      <c r="E429" s="5">
        <v>18.12</v>
      </c>
      <c r="F429" s="5">
        <v>3.8181818181818183</v>
      </c>
    </row>
    <row r="430" spans="1:6">
      <c r="A430" s="5" t="s">
        <v>249</v>
      </c>
      <c r="B430" s="5" t="s">
        <v>241</v>
      </c>
      <c r="C430" s="5" t="s">
        <v>157</v>
      </c>
      <c r="D430" s="5">
        <v>210.5</v>
      </c>
      <c r="E430" s="5">
        <v>17.77</v>
      </c>
      <c r="F430" s="5">
        <v>2.3636363636363638</v>
      </c>
    </row>
    <row r="431" spans="1:6">
      <c r="A431" s="5" t="s">
        <v>176</v>
      </c>
      <c r="B431" s="5" t="s">
        <v>157</v>
      </c>
      <c r="C431" s="5" t="s">
        <v>157</v>
      </c>
      <c r="D431" s="5">
        <v>228.5</v>
      </c>
      <c r="E431" s="5">
        <v>17.590361445783131</v>
      </c>
      <c r="F431" s="5">
        <v>2.1</v>
      </c>
    </row>
    <row r="432" spans="1:6">
      <c r="A432" s="5" t="s">
        <v>252</v>
      </c>
      <c r="B432" s="5" t="s">
        <v>241</v>
      </c>
      <c r="C432" s="5" t="s">
        <v>157</v>
      </c>
      <c r="D432" s="5">
        <v>239.5</v>
      </c>
      <c r="E432" s="5">
        <v>17.399999999999999</v>
      </c>
      <c r="F432" s="5">
        <v>1.6363636363636365</v>
      </c>
    </row>
    <row r="433" spans="1:6">
      <c r="A433" s="5" t="s">
        <v>175</v>
      </c>
      <c r="B433" s="5" t="s">
        <v>157</v>
      </c>
      <c r="C433" s="5" t="s">
        <v>157</v>
      </c>
      <c r="D433" s="5">
        <v>241.5</v>
      </c>
      <c r="E433" s="5">
        <v>16.931818181818183</v>
      </c>
      <c r="F433" s="5">
        <v>2.1</v>
      </c>
    </row>
    <row r="434" spans="1:6">
      <c r="A434" s="5" t="s">
        <v>258</v>
      </c>
      <c r="B434" s="5" t="s">
        <v>241</v>
      </c>
      <c r="C434" s="5" t="s">
        <v>157</v>
      </c>
      <c r="D434" s="5">
        <v>269.5</v>
      </c>
      <c r="E434" s="5">
        <v>16.91</v>
      </c>
      <c r="F434" s="5">
        <v>1.4545454545454546</v>
      </c>
    </row>
    <row r="435" spans="1:6">
      <c r="A435" s="5" t="s">
        <v>170</v>
      </c>
      <c r="B435" s="5" t="s">
        <v>157</v>
      </c>
      <c r="C435" s="5" t="s">
        <v>157</v>
      </c>
      <c r="D435" s="5">
        <v>216.64444444444445</v>
      </c>
      <c r="E435" s="5">
        <v>16.266666666666666</v>
      </c>
      <c r="F435" s="5">
        <v>1.1111111111111112</v>
      </c>
    </row>
    <row r="436" spans="1:6">
      <c r="A436" s="5" t="s">
        <v>260</v>
      </c>
      <c r="B436" s="5" t="s">
        <v>241</v>
      </c>
      <c r="C436" s="5" t="s">
        <v>157</v>
      </c>
      <c r="D436" s="5">
        <v>243.2</v>
      </c>
      <c r="E436" s="5">
        <v>16.239999999999998</v>
      </c>
      <c r="F436" s="5">
        <v>2.1818181818181817</v>
      </c>
    </row>
    <row r="437" spans="1:6">
      <c r="A437" s="5" t="s">
        <v>255</v>
      </c>
      <c r="B437" s="5" t="s">
        <v>241</v>
      </c>
      <c r="C437" s="5" t="s">
        <v>157</v>
      </c>
      <c r="D437" s="5">
        <v>197.7</v>
      </c>
      <c r="E437" s="5">
        <v>15.71</v>
      </c>
      <c r="F437" s="5">
        <v>1.5454545454545454</v>
      </c>
    </row>
    <row r="438" spans="1:6">
      <c r="A438" s="5" t="s">
        <v>166</v>
      </c>
      <c r="B438" s="5" t="s">
        <v>157</v>
      </c>
      <c r="C438" s="5" t="s">
        <v>157</v>
      </c>
      <c r="D438" s="5">
        <v>219.44444444444446</v>
      </c>
      <c r="E438" s="5">
        <v>15.194805194805195</v>
      </c>
      <c r="F438" s="5">
        <v>2.1111111111111112</v>
      </c>
    </row>
    <row r="439" spans="1:6">
      <c r="A439" s="5" t="s">
        <v>171</v>
      </c>
      <c r="B439" s="5" t="s">
        <v>157</v>
      </c>
      <c r="C439" s="5" t="s">
        <v>157</v>
      </c>
      <c r="D439" s="5">
        <v>161.66666666666666</v>
      </c>
      <c r="E439" s="5">
        <v>14.833333333333334</v>
      </c>
      <c r="F439" s="5">
        <v>0.77777777777777779</v>
      </c>
    </row>
    <row r="440" spans="1:6">
      <c r="A440" s="5" t="s">
        <v>256</v>
      </c>
      <c r="B440" s="5" t="s">
        <v>241</v>
      </c>
      <c r="C440" s="5" t="s">
        <v>157</v>
      </c>
      <c r="D440" s="5">
        <v>146.80000000000001</v>
      </c>
      <c r="E440" s="5">
        <v>14.04</v>
      </c>
      <c r="F440" s="5">
        <v>0.63636363636363635</v>
      </c>
    </row>
    <row r="441" spans="1:6">
      <c r="A441" s="5" t="s">
        <v>257</v>
      </c>
      <c r="B441" s="5" t="s">
        <v>241</v>
      </c>
      <c r="C441" s="5" t="s">
        <v>157</v>
      </c>
      <c r="D441" s="5">
        <v>144.1</v>
      </c>
      <c r="E441" s="5">
        <v>13.64</v>
      </c>
      <c r="F441" s="5">
        <v>1.3636363636363635</v>
      </c>
    </row>
    <row r="442" spans="1:6">
      <c r="A442" s="5" t="s">
        <v>159</v>
      </c>
      <c r="B442" s="5" t="s">
        <v>157</v>
      </c>
      <c r="C442" s="5" t="s">
        <v>157</v>
      </c>
      <c r="D442" s="5">
        <v>198.33333333333334</v>
      </c>
      <c r="E442" s="5">
        <v>13.533333333333333</v>
      </c>
      <c r="F442" s="5">
        <v>2.1111111111111112</v>
      </c>
    </row>
    <row r="443" spans="1:6">
      <c r="A443" s="5" t="s">
        <v>259</v>
      </c>
      <c r="B443" s="5" t="s">
        <v>241</v>
      </c>
      <c r="C443" s="5" t="s">
        <v>157</v>
      </c>
      <c r="D443" s="5">
        <v>185.9</v>
      </c>
      <c r="E443" s="5">
        <v>13.11</v>
      </c>
      <c r="F443" s="5">
        <v>1.1818181818181819</v>
      </c>
    </row>
    <row r="444" spans="1:6">
      <c r="A444" s="5" t="s">
        <v>261</v>
      </c>
      <c r="B444" s="5" t="s">
        <v>241</v>
      </c>
      <c r="C444" s="5" t="s">
        <v>157</v>
      </c>
      <c r="D444" s="5">
        <v>122.3</v>
      </c>
      <c r="E444" s="5">
        <v>11.95</v>
      </c>
      <c r="F444" s="5">
        <v>0.27272727272727271</v>
      </c>
    </row>
    <row r="445" spans="1:6">
      <c r="A445" s="5" t="s">
        <v>177</v>
      </c>
      <c r="B445" s="5" t="s">
        <v>157</v>
      </c>
      <c r="C445" s="5" t="s">
        <v>157</v>
      </c>
      <c r="D445" s="5">
        <v>99</v>
      </c>
      <c r="E445" s="5">
        <v>10.978260869565217</v>
      </c>
      <c r="F445" s="5">
        <v>1.1000000000000001</v>
      </c>
    </row>
    <row r="446" spans="1:6">
      <c r="A446" s="5" t="s">
        <v>172</v>
      </c>
      <c r="B446" s="5" t="s">
        <v>157</v>
      </c>
      <c r="C446" s="5" t="s">
        <v>157</v>
      </c>
      <c r="D446" s="5">
        <v>96.428571428571431</v>
      </c>
      <c r="E446" s="5">
        <v>10.909090909090908</v>
      </c>
      <c r="F446" s="5">
        <v>0.5714285714285714</v>
      </c>
    </row>
    <row r="447" spans="1:6">
      <c r="A447" s="5" t="s">
        <v>262</v>
      </c>
      <c r="B447" s="5" t="s">
        <v>241</v>
      </c>
      <c r="C447" s="5" t="s">
        <v>157</v>
      </c>
      <c r="D447" s="5">
        <v>121.8</v>
      </c>
      <c r="E447" s="5">
        <v>10.31</v>
      </c>
      <c r="F447" s="5">
        <v>1.2727272727272727</v>
      </c>
    </row>
    <row r="448" spans="1:6">
      <c r="A448" s="5" t="s">
        <v>33</v>
      </c>
      <c r="B448" s="5" t="s">
        <v>157</v>
      </c>
      <c r="C448" s="5" t="s">
        <v>157</v>
      </c>
      <c r="D448" s="5">
        <v>98.1</v>
      </c>
      <c r="E448" s="5">
        <v>10.25</v>
      </c>
      <c r="F448" s="5">
        <v>0.5</v>
      </c>
    </row>
    <row r="449" spans="1:6">
      <c r="A449" s="5" t="s">
        <v>263</v>
      </c>
      <c r="B449" s="5" t="s">
        <v>241</v>
      </c>
      <c r="C449" s="5" t="s">
        <v>157</v>
      </c>
      <c r="D449" s="5">
        <v>83.6</v>
      </c>
      <c r="E449" s="5">
        <v>8.14</v>
      </c>
      <c r="F449" s="5">
        <v>0.63636363636363635</v>
      </c>
    </row>
    <row r="450" spans="1:6">
      <c r="A450" s="5" t="s">
        <v>264</v>
      </c>
      <c r="B450" s="5" t="s">
        <v>241</v>
      </c>
      <c r="C450" s="5" t="s">
        <v>157</v>
      </c>
      <c r="D450" s="5">
        <v>86.8</v>
      </c>
      <c r="E450" s="5">
        <v>7.86</v>
      </c>
      <c r="F450" s="5">
        <v>0.36363636363636365</v>
      </c>
    </row>
    <row r="451" spans="1:6">
      <c r="A451" s="5" t="s">
        <v>167</v>
      </c>
      <c r="B451" s="5" t="s">
        <v>157</v>
      </c>
      <c r="C451" s="5" t="s">
        <v>157</v>
      </c>
      <c r="D451" s="5">
        <v>76.666666666666671</v>
      </c>
      <c r="E451" s="5">
        <v>6.2962962962962967</v>
      </c>
      <c r="F451" s="5">
        <v>0.66666666666666663</v>
      </c>
    </row>
    <row r="452" spans="1:6">
      <c r="A452" s="5" t="s">
        <v>265</v>
      </c>
      <c r="B452" s="5" t="s">
        <v>241</v>
      </c>
      <c r="C452" s="5" t="s">
        <v>157</v>
      </c>
      <c r="D452" s="5">
        <v>39.1</v>
      </c>
      <c r="E452" s="5">
        <v>5</v>
      </c>
      <c r="F452" s="5">
        <v>9.0909090909090912E-2</v>
      </c>
    </row>
    <row r="453" spans="1:6">
      <c r="A453" s="3" t="s">
        <v>473</v>
      </c>
      <c r="B453" s="5" t="s">
        <v>466</v>
      </c>
      <c r="C453" s="5" t="s">
        <v>375</v>
      </c>
      <c r="D453">
        <v>424.5</v>
      </c>
      <c r="E453">
        <v>21.03</v>
      </c>
      <c r="F453">
        <f>54/11</f>
        <v>4.9090909090909092</v>
      </c>
    </row>
    <row r="454" spans="1:6">
      <c r="A454" t="s">
        <v>459</v>
      </c>
      <c r="B454" s="5" t="s">
        <v>466</v>
      </c>
      <c r="C454" s="5" t="s">
        <v>375</v>
      </c>
      <c r="D454">
        <v>207.9</v>
      </c>
      <c r="E454">
        <v>13.02</v>
      </c>
      <c r="F454">
        <f>6/7</f>
        <v>0.8571428571428571</v>
      </c>
    </row>
    <row r="455" spans="1:6">
      <c r="A455" t="s">
        <v>460</v>
      </c>
      <c r="B455" s="5" t="s">
        <v>466</v>
      </c>
      <c r="C455" s="5" t="s">
        <v>375</v>
      </c>
      <c r="D455">
        <v>206.9</v>
      </c>
      <c r="E455">
        <v>14.37</v>
      </c>
      <c r="F455">
        <f>12/8</f>
        <v>1.5</v>
      </c>
    </row>
    <row r="456" spans="1:6">
      <c r="A456" t="s">
        <v>461</v>
      </c>
      <c r="B456" s="5" t="s">
        <v>466</v>
      </c>
      <c r="C456" s="5" t="s">
        <v>375</v>
      </c>
      <c r="D456">
        <v>154.30000000000001</v>
      </c>
      <c r="E456">
        <v>8.5</v>
      </c>
      <c r="F456">
        <f>6/7</f>
        <v>0.8571428571428571</v>
      </c>
    </row>
    <row r="457" spans="1:6">
      <c r="A457" t="s">
        <v>462</v>
      </c>
      <c r="B457" s="5" t="s">
        <v>466</v>
      </c>
      <c r="C457" s="5" t="s">
        <v>375</v>
      </c>
      <c r="D457">
        <v>140.69999999999999</v>
      </c>
      <c r="E457">
        <v>7.68</v>
      </c>
      <c r="F457">
        <f>5/7</f>
        <v>0.7142857142857143</v>
      </c>
    </row>
    <row r="458" spans="1:6">
      <c r="A458" t="s">
        <v>463</v>
      </c>
      <c r="B458" s="5" t="s">
        <v>466</v>
      </c>
      <c r="C458" s="5" t="s">
        <v>375</v>
      </c>
      <c r="D458">
        <v>122.9</v>
      </c>
      <c r="E458">
        <v>8.3000000000000007</v>
      </c>
      <c r="F458">
        <f>6/7</f>
        <v>0.8571428571428571</v>
      </c>
    </row>
    <row r="459" spans="1:6">
      <c r="A459" t="s">
        <v>464</v>
      </c>
      <c r="B459" s="5" t="s">
        <v>466</v>
      </c>
      <c r="C459" s="5" t="s">
        <v>375</v>
      </c>
      <c r="D459">
        <v>77.099999999999994</v>
      </c>
      <c r="E459">
        <v>8.91</v>
      </c>
      <c r="F459">
        <f>1/7</f>
        <v>0.14285714285714285</v>
      </c>
    </row>
    <row r="460" spans="1:6">
      <c r="A460" t="s">
        <v>465</v>
      </c>
      <c r="B460" s="5" t="s">
        <v>466</v>
      </c>
      <c r="C460" s="5" t="s">
        <v>375</v>
      </c>
      <c r="D460">
        <v>56.9</v>
      </c>
      <c r="E460">
        <v>4.5199999999999996</v>
      </c>
      <c r="F460">
        <f>5/8</f>
        <v>0.625</v>
      </c>
    </row>
    <row r="461" spans="1:6">
      <c r="A461" s="3" t="s">
        <v>474</v>
      </c>
      <c r="B461" s="5" t="s">
        <v>466</v>
      </c>
      <c r="C461" s="5" t="s">
        <v>375</v>
      </c>
      <c r="D461">
        <v>383.1</v>
      </c>
      <c r="E461">
        <v>18.489999999999998</v>
      </c>
      <c r="F461">
        <v>4</v>
      </c>
    </row>
    <row r="462" spans="1:6">
      <c r="A462" t="s">
        <v>467</v>
      </c>
      <c r="B462" s="5" t="s">
        <v>466</v>
      </c>
      <c r="C462" s="5" t="s">
        <v>375</v>
      </c>
      <c r="D462">
        <v>297.5</v>
      </c>
      <c r="E462">
        <v>16.399999999999999</v>
      </c>
      <c r="F462">
        <f>19/8</f>
        <v>2.375</v>
      </c>
    </row>
    <row r="463" spans="1:6">
      <c r="A463" t="s">
        <v>273</v>
      </c>
      <c r="B463" s="5" t="s">
        <v>466</v>
      </c>
      <c r="C463" s="5" t="s">
        <v>375</v>
      </c>
      <c r="D463">
        <v>178.6</v>
      </c>
      <c r="E463">
        <v>13.82</v>
      </c>
      <c r="F463">
        <f>10/7</f>
        <v>1.4285714285714286</v>
      </c>
    </row>
    <row r="464" spans="1:6">
      <c r="A464" t="s">
        <v>468</v>
      </c>
      <c r="B464" s="5" t="s">
        <v>466</v>
      </c>
      <c r="C464" s="5" t="s">
        <v>375</v>
      </c>
      <c r="D464">
        <v>134.30000000000001</v>
      </c>
      <c r="E464">
        <v>10</v>
      </c>
      <c r="F464">
        <f>4/7</f>
        <v>0.5714285714285714</v>
      </c>
    </row>
    <row r="465" spans="1:6">
      <c r="A465" t="s">
        <v>469</v>
      </c>
      <c r="B465" s="5" t="s">
        <v>466</v>
      </c>
      <c r="C465" s="5" t="s">
        <v>375</v>
      </c>
      <c r="D465">
        <v>135</v>
      </c>
      <c r="E465">
        <v>10</v>
      </c>
      <c r="F465">
        <f>6/7</f>
        <v>0.8571428571428571</v>
      </c>
    </row>
    <row r="466" spans="1:6">
      <c r="A466" t="s">
        <v>470</v>
      </c>
      <c r="B466" s="5" t="s">
        <v>466</v>
      </c>
      <c r="C466" s="5" t="s">
        <v>375</v>
      </c>
      <c r="D466">
        <v>156.4</v>
      </c>
      <c r="E466">
        <v>10.46</v>
      </c>
      <c r="F466">
        <v>1</v>
      </c>
    </row>
    <row r="467" spans="1:6">
      <c r="A467" t="s">
        <v>471</v>
      </c>
      <c r="B467" s="5" t="s">
        <v>466</v>
      </c>
      <c r="C467" s="5" t="s">
        <v>375</v>
      </c>
      <c r="D467">
        <v>91.4</v>
      </c>
      <c r="E467">
        <v>8.24</v>
      </c>
      <c r="F467">
        <v>0</v>
      </c>
    </row>
    <row r="468" spans="1:6">
      <c r="A468" t="s">
        <v>472</v>
      </c>
      <c r="B468" s="5" t="s">
        <v>466</v>
      </c>
      <c r="C468" s="5" t="s">
        <v>375</v>
      </c>
      <c r="D468">
        <v>88.6</v>
      </c>
      <c r="E468">
        <v>11</v>
      </c>
      <c r="F468">
        <f>1/7</f>
        <v>0.14285714285714285</v>
      </c>
    </row>
    <row r="469" spans="1:6">
      <c r="A469" t="s">
        <v>271</v>
      </c>
      <c r="B469" s="5" t="s">
        <v>466</v>
      </c>
      <c r="C469" s="5" t="s">
        <v>375</v>
      </c>
      <c r="D469">
        <v>349.4</v>
      </c>
      <c r="E469">
        <v>13.15</v>
      </c>
      <c r="F469">
        <f>34/8</f>
        <v>4.25</v>
      </c>
    </row>
    <row r="470" spans="1:6">
      <c r="A470" t="s">
        <v>475</v>
      </c>
      <c r="B470" s="5" t="s">
        <v>466</v>
      </c>
      <c r="C470" s="5" t="s">
        <v>375</v>
      </c>
      <c r="D470">
        <v>270.7</v>
      </c>
      <c r="E470">
        <v>14.93</v>
      </c>
      <c r="F470">
        <f>9/7</f>
        <v>1.2857142857142858</v>
      </c>
    </row>
    <row r="471" spans="1:6">
      <c r="A471" t="s">
        <v>8</v>
      </c>
      <c r="B471" s="5" t="s">
        <v>466</v>
      </c>
      <c r="C471" s="5" t="s">
        <v>375</v>
      </c>
      <c r="D471">
        <v>229.2</v>
      </c>
      <c r="E471">
        <v>12.7</v>
      </c>
      <c r="F471">
        <v>1</v>
      </c>
    </row>
    <row r="472" spans="1:6">
      <c r="A472" t="s">
        <v>476</v>
      </c>
      <c r="B472" s="5" t="s">
        <v>466</v>
      </c>
      <c r="C472" s="5" t="s">
        <v>375</v>
      </c>
      <c r="D472">
        <v>195.8</v>
      </c>
      <c r="E472">
        <v>11.55</v>
      </c>
      <c r="F472">
        <f>5/6</f>
        <v>0.83333333333333337</v>
      </c>
    </row>
    <row r="473" spans="1:6">
      <c r="A473" t="s">
        <v>477</v>
      </c>
      <c r="B473" s="5" t="s">
        <v>466</v>
      </c>
      <c r="C473" s="5" t="s">
        <v>375</v>
      </c>
      <c r="D473">
        <v>132.5</v>
      </c>
      <c r="E473">
        <v>9.76</v>
      </c>
      <c r="F473">
        <v>1</v>
      </c>
    </row>
    <row r="474" spans="1:6">
      <c r="A474" t="s">
        <v>478</v>
      </c>
      <c r="B474" s="5" t="s">
        <v>466</v>
      </c>
      <c r="C474" s="5" t="s">
        <v>375</v>
      </c>
      <c r="D474">
        <v>97.1</v>
      </c>
      <c r="E474">
        <v>5.95</v>
      </c>
      <c r="F474">
        <v>1</v>
      </c>
    </row>
    <row r="475" spans="1:6">
      <c r="A475" t="s">
        <v>479</v>
      </c>
      <c r="B475" s="5" t="s">
        <v>466</v>
      </c>
      <c r="C475" s="5" t="s">
        <v>375</v>
      </c>
      <c r="D475">
        <v>25.7</v>
      </c>
      <c r="E475">
        <v>2.67</v>
      </c>
      <c r="F475">
        <v>0</v>
      </c>
    </row>
    <row r="476" spans="1:6">
      <c r="A476" t="s">
        <v>480</v>
      </c>
      <c r="B476" s="5" t="s">
        <v>466</v>
      </c>
      <c r="C476" s="5" t="s">
        <v>375</v>
      </c>
      <c r="D476">
        <v>314</v>
      </c>
      <c r="E476">
        <v>17.77</v>
      </c>
      <c r="F476">
        <v>2</v>
      </c>
    </row>
    <row r="477" spans="1:6">
      <c r="A477" t="s">
        <v>481</v>
      </c>
      <c r="B477" s="5" t="s">
        <v>466</v>
      </c>
      <c r="C477" s="5" t="s">
        <v>375</v>
      </c>
      <c r="D477">
        <v>232.1</v>
      </c>
      <c r="E477">
        <v>13.68</v>
      </c>
      <c r="F477">
        <f>19/7</f>
        <v>2.7142857142857144</v>
      </c>
    </row>
    <row r="478" spans="1:6">
      <c r="A478" t="s">
        <v>482</v>
      </c>
      <c r="B478" s="5" t="s">
        <v>466</v>
      </c>
      <c r="C478" s="5" t="s">
        <v>375</v>
      </c>
      <c r="D478">
        <v>201.4</v>
      </c>
      <c r="E478">
        <v>12.78</v>
      </c>
      <c r="F478">
        <v>2</v>
      </c>
    </row>
    <row r="479" spans="1:6">
      <c r="A479" t="s">
        <v>9</v>
      </c>
      <c r="B479" s="5" t="s">
        <v>466</v>
      </c>
      <c r="C479" s="5" t="s">
        <v>375</v>
      </c>
      <c r="D479">
        <v>239.4</v>
      </c>
      <c r="E479">
        <v>13.93</v>
      </c>
      <c r="F479">
        <f>21/9</f>
        <v>2.3333333333333335</v>
      </c>
    </row>
    <row r="480" spans="1:6">
      <c r="A480" t="s">
        <v>483</v>
      </c>
      <c r="B480" s="5" t="s">
        <v>466</v>
      </c>
      <c r="C480" s="5" t="s">
        <v>375</v>
      </c>
      <c r="D480">
        <v>208.6</v>
      </c>
      <c r="E480">
        <v>13.12</v>
      </c>
      <c r="F480">
        <f>8/7</f>
        <v>1.1428571428571428</v>
      </c>
    </row>
    <row r="481" spans="1:6">
      <c r="A481" t="s">
        <v>484</v>
      </c>
      <c r="B481" s="5" t="s">
        <v>466</v>
      </c>
      <c r="C481" s="5" t="s">
        <v>375</v>
      </c>
      <c r="D481">
        <v>104.3</v>
      </c>
      <c r="E481">
        <v>10.71</v>
      </c>
      <c r="F481">
        <f>3/7</f>
        <v>0.42857142857142855</v>
      </c>
    </row>
    <row r="482" spans="1:6">
      <c r="A482" t="s">
        <v>485</v>
      </c>
      <c r="B482" s="5" t="s">
        <v>466</v>
      </c>
      <c r="C482" s="5" t="s">
        <v>375</v>
      </c>
      <c r="D482">
        <v>89.3</v>
      </c>
      <c r="E482">
        <v>7.57</v>
      </c>
      <c r="F482">
        <f>5/7</f>
        <v>0.7142857142857143</v>
      </c>
    </row>
    <row r="483" spans="1:6">
      <c r="A483" t="s">
        <v>486</v>
      </c>
      <c r="B483" s="5" t="s">
        <v>466</v>
      </c>
      <c r="C483" s="5" t="s">
        <v>375</v>
      </c>
      <c r="D483">
        <v>39.299999999999997</v>
      </c>
      <c r="E483">
        <v>3.33</v>
      </c>
      <c r="F483">
        <v>0</v>
      </c>
    </row>
    <row r="484" spans="1:6">
      <c r="A484" t="s">
        <v>487</v>
      </c>
      <c r="B484" s="5" t="s">
        <v>494</v>
      </c>
      <c r="C484" s="5" t="s">
        <v>405</v>
      </c>
      <c r="D484">
        <v>473</v>
      </c>
      <c r="E484">
        <v>20.9</v>
      </c>
      <c r="F484">
        <f>28/6</f>
        <v>4.666666666666667</v>
      </c>
    </row>
    <row r="485" spans="1:6">
      <c r="A485" t="s">
        <v>85</v>
      </c>
      <c r="B485" s="5" t="s">
        <v>494</v>
      </c>
      <c r="C485" s="5" t="s">
        <v>405</v>
      </c>
      <c r="D485">
        <v>384</v>
      </c>
      <c r="E485">
        <v>20.7</v>
      </c>
      <c r="F485">
        <f>27/6</f>
        <v>4.5</v>
      </c>
    </row>
    <row r="486" spans="1:6">
      <c r="A486" t="s">
        <v>90</v>
      </c>
      <c r="B486" s="5" t="s">
        <v>494</v>
      </c>
      <c r="C486" s="5" t="s">
        <v>405</v>
      </c>
      <c r="D486">
        <v>384</v>
      </c>
      <c r="E486">
        <v>20.100000000000001</v>
      </c>
      <c r="F486">
        <v>4</v>
      </c>
    </row>
    <row r="487" spans="1:6">
      <c r="A487" t="s">
        <v>95</v>
      </c>
      <c r="B487" s="5" t="s">
        <v>494</v>
      </c>
      <c r="C487" s="5" t="s">
        <v>405</v>
      </c>
      <c r="D487">
        <v>319</v>
      </c>
      <c r="E487">
        <v>18.100000000000001</v>
      </c>
      <c r="F487">
        <f>16/6</f>
        <v>2.6666666666666665</v>
      </c>
    </row>
    <row r="488" spans="1:6">
      <c r="A488" t="s">
        <v>488</v>
      </c>
      <c r="B488" s="5" t="s">
        <v>494</v>
      </c>
      <c r="C488" s="5" t="s">
        <v>405</v>
      </c>
      <c r="D488">
        <v>116</v>
      </c>
      <c r="E488">
        <v>7.4</v>
      </c>
      <c r="F488">
        <f>4/6</f>
        <v>0.66666666666666663</v>
      </c>
    </row>
    <row r="489" spans="1:6">
      <c r="A489" t="s">
        <v>489</v>
      </c>
      <c r="B489" s="5" t="s">
        <v>494</v>
      </c>
      <c r="C489" s="5" t="s">
        <v>405</v>
      </c>
      <c r="D489">
        <v>318</v>
      </c>
      <c r="E489">
        <v>17.8</v>
      </c>
      <c r="F489">
        <f>15/6</f>
        <v>2.5</v>
      </c>
    </row>
    <row r="490" spans="1:6">
      <c r="A490" t="s">
        <v>490</v>
      </c>
      <c r="B490" s="5" t="s">
        <v>494</v>
      </c>
      <c r="C490" s="5" t="s">
        <v>405</v>
      </c>
      <c r="D490">
        <v>140</v>
      </c>
      <c r="E490">
        <v>10.199999999999999</v>
      </c>
      <c r="F490">
        <f>4/6</f>
        <v>0.66666666666666663</v>
      </c>
    </row>
    <row r="491" spans="1:6">
      <c r="A491" t="s">
        <v>92</v>
      </c>
      <c r="B491" s="5" t="s">
        <v>494</v>
      </c>
      <c r="C491" s="5" t="s">
        <v>405</v>
      </c>
      <c r="D491">
        <v>131</v>
      </c>
      <c r="E491">
        <v>12.9</v>
      </c>
      <c r="F491" s="3">
        <f>4/6</f>
        <v>0.66666666666666663</v>
      </c>
    </row>
    <row r="492" spans="1:6">
      <c r="A492" t="s">
        <v>491</v>
      </c>
      <c r="B492" s="5" t="s">
        <v>494</v>
      </c>
      <c r="C492" s="5" t="s">
        <v>405</v>
      </c>
      <c r="D492">
        <v>112</v>
      </c>
      <c r="E492">
        <v>10</v>
      </c>
      <c r="F492">
        <f>2/6</f>
        <v>0.33333333333333331</v>
      </c>
    </row>
    <row r="493" spans="1:6">
      <c r="A493" t="s">
        <v>98</v>
      </c>
      <c r="B493" s="5" t="s">
        <v>494</v>
      </c>
      <c r="C493" s="5" t="s">
        <v>405</v>
      </c>
      <c r="D493">
        <v>94</v>
      </c>
      <c r="E493">
        <v>8.6999999999999993</v>
      </c>
      <c r="F493">
        <v>0</v>
      </c>
    </row>
    <row r="494" spans="1:6">
      <c r="A494" t="s">
        <v>89</v>
      </c>
      <c r="B494" s="5" t="s">
        <v>494</v>
      </c>
      <c r="C494" s="5" t="s">
        <v>405</v>
      </c>
      <c r="D494">
        <v>81</v>
      </c>
      <c r="E494">
        <v>5.4</v>
      </c>
      <c r="F494">
        <v>0.5</v>
      </c>
    </row>
    <row r="495" spans="1:6">
      <c r="A495" t="s">
        <v>94</v>
      </c>
      <c r="B495" s="5" t="s">
        <v>494</v>
      </c>
      <c r="C495" s="5" t="s">
        <v>405</v>
      </c>
      <c r="D495">
        <v>99</v>
      </c>
      <c r="E495">
        <v>9</v>
      </c>
      <c r="F495">
        <v>0</v>
      </c>
    </row>
    <row r="496" spans="1:6">
      <c r="A496" t="s">
        <v>430</v>
      </c>
      <c r="B496" s="5" t="s">
        <v>494</v>
      </c>
      <c r="C496" s="5" t="s">
        <v>405</v>
      </c>
      <c r="D496">
        <v>67</v>
      </c>
      <c r="E496">
        <v>8.1999999999999993</v>
      </c>
      <c r="F496">
        <f>2/6</f>
        <v>0.33333333333333331</v>
      </c>
    </row>
    <row r="497" spans="1:6">
      <c r="A497" t="s">
        <v>492</v>
      </c>
      <c r="B497" s="5" t="s">
        <v>494</v>
      </c>
      <c r="C497" s="5" t="s">
        <v>405</v>
      </c>
      <c r="D497">
        <v>49</v>
      </c>
      <c r="E497">
        <v>6.5</v>
      </c>
      <c r="F497">
        <v>0</v>
      </c>
    </row>
    <row r="498" spans="1:6">
      <c r="A498" t="s">
        <v>493</v>
      </c>
      <c r="B498" s="5" t="s">
        <v>494</v>
      </c>
      <c r="C498" s="5" t="s">
        <v>405</v>
      </c>
      <c r="D498">
        <v>38</v>
      </c>
      <c r="E498">
        <v>8.1999999999999993</v>
      </c>
      <c r="F498">
        <v>0</v>
      </c>
    </row>
  </sheetData>
  <autoFilter ref="C1:C452">
    <filterColumn colId="0"/>
  </autoFilter>
  <sortState ref="A2:F452">
    <sortCondition ref="C3"/>
  </sortState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/>
  </sheetViews>
  <sheetFormatPr defaultRowHeight="15"/>
  <cols>
    <col min="1" max="1" width="22.7109375" bestFit="1" customWidth="1"/>
    <col min="2" max="2" width="30.5703125" bestFit="1" customWidth="1"/>
    <col min="3" max="3" width="6.85546875" bestFit="1" customWidth="1"/>
    <col min="4" max="5" width="6" bestFit="1" customWidth="1"/>
    <col min="6" max="6" width="12" bestFit="1" customWidth="1"/>
  </cols>
  <sheetData>
    <row r="1" spans="1: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318</v>
      </c>
      <c r="B2" s="5" t="s">
        <v>307</v>
      </c>
      <c r="C2" s="5" t="s">
        <v>308</v>
      </c>
      <c r="D2" s="5">
        <v>468</v>
      </c>
      <c r="E2" s="5">
        <v>22.36</v>
      </c>
      <c r="F2" s="5">
        <v>4.5</v>
      </c>
    </row>
    <row r="3" spans="1:6">
      <c r="A3" s="5" t="s">
        <v>309</v>
      </c>
      <c r="B3" s="5" t="s">
        <v>307</v>
      </c>
      <c r="C3" s="5" t="s">
        <v>308</v>
      </c>
      <c r="D3" s="5">
        <v>361</v>
      </c>
      <c r="E3" s="5">
        <v>20.55</v>
      </c>
      <c r="F3" s="5">
        <v>1.7</v>
      </c>
    </row>
    <row r="4" spans="1:6">
      <c r="A4" s="5" t="s">
        <v>169</v>
      </c>
      <c r="B4" s="5" t="s">
        <v>307</v>
      </c>
      <c r="C4" s="5" t="s">
        <v>308</v>
      </c>
      <c r="D4" s="5">
        <v>392</v>
      </c>
      <c r="E4" s="5">
        <v>19.690000000000001</v>
      </c>
      <c r="F4" s="5">
        <v>4</v>
      </c>
    </row>
    <row r="5" spans="1:6">
      <c r="A5" s="5" t="s">
        <v>313</v>
      </c>
      <c r="B5" s="5" t="s">
        <v>307</v>
      </c>
      <c r="C5" s="5" t="s">
        <v>308</v>
      </c>
      <c r="D5" s="5">
        <v>220</v>
      </c>
      <c r="E5" s="5">
        <v>17.22</v>
      </c>
      <c r="F5" s="5">
        <v>0.6</v>
      </c>
    </row>
    <row r="6" spans="1:6">
      <c r="A6" s="5" t="s">
        <v>315</v>
      </c>
      <c r="B6" s="5" t="s">
        <v>307</v>
      </c>
      <c r="C6" s="5" t="s">
        <v>308</v>
      </c>
      <c r="D6" s="5">
        <v>164.5</v>
      </c>
      <c r="E6" s="5">
        <v>16.940000000000001</v>
      </c>
      <c r="F6" s="5">
        <v>0.8</v>
      </c>
    </row>
    <row r="7" spans="1:6">
      <c r="A7" s="5" t="s">
        <v>320</v>
      </c>
      <c r="B7" s="5" t="s">
        <v>307</v>
      </c>
      <c r="C7" s="5" t="s">
        <v>308</v>
      </c>
      <c r="D7" s="5">
        <v>285</v>
      </c>
      <c r="E7" s="5">
        <v>16.850000000000001</v>
      </c>
      <c r="F7" s="5">
        <v>1</v>
      </c>
    </row>
    <row r="8" spans="1:6">
      <c r="A8" s="5" t="s">
        <v>312</v>
      </c>
      <c r="B8" s="5" t="s">
        <v>307</v>
      </c>
      <c r="C8" s="5" t="s">
        <v>308</v>
      </c>
      <c r="D8" s="5">
        <v>234.5</v>
      </c>
      <c r="E8" s="5">
        <v>16.670000000000002</v>
      </c>
      <c r="F8" s="5">
        <v>2.2000000000000002</v>
      </c>
    </row>
    <row r="9" spans="1:6">
      <c r="A9" s="5" t="s">
        <v>319</v>
      </c>
      <c r="B9" s="5" t="s">
        <v>307</v>
      </c>
      <c r="C9" s="5" t="s">
        <v>308</v>
      </c>
      <c r="D9" s="5">
        <v>247.5</v>
      </c>
      <c r="E9" s="5">
        <v>16.649999999999999</v>
      </c>
      <c r="F9" s="5">
        <v>2.1</v>
      </c>
    </row>
    <row r="10" spans="1:6">
      <c r="A10" s="5" t="s">
        <v>310</v>
      </c>
      <c r="B10" s="5" t="s">
        <v>307</v>
      </c>
      <c r="C10" s="5" t="s">
        <v>308</v>
      </c>
      <c r="D10" s="5">
        <v>223</v>
      </c>
      <c r="E10" s="5">
        <v>16.47</v>
      </c>
      <c r="F10" s="5">
        <v>1.9</v>
      </c>
    </row>
    <row r="11" spans="1:6">
      <c r="A11" s="5" t="s">
        <v>176</v>
      </c>
      <c r="B11" s="5" t="s">
        <v>307</v>
      </c>
      <c r="C11" s="5" t="s">
        <v>308</v>
      </c>
      <c r="D11" s="5">
        <v>215.5</v>
      </c>
      <c r="E11" s="5">
        <v>15.89</v>
      </c>
      <c r="F11" s="5">
        <v>0.8</v>
      </c>
    </row>
    <row r="12" spans="1:6">
      <c r="A12" s="5" t="s">
        <v>311</v>
      </c>
      <c r="B12" s="5" t="s">
        <v>307</v>
      </c>
      <c r="C12" s="5" t="s">
        <v>308</v>
      </c>
      <c r="D12" s="5">
        <v>215</v>
      </c>
      <c r="E12" s="5">
        <v>15.83</v>
      </c>
      <c r="F12" s="5">
        <v>0.8</v>
      </c>
    </row>
    <row r="13" spans="1:6">
      <c r="A13" s="5" t="s">
        <v>323</v>
      </c>
      <c r="B13" s="5" t="s">
        <v>307</v>
      </c>
      <c r="C13" s="5" t="s">
        <v>308</v>
      </c>
      <c r="D13" s="5">
        <v>120.5</v>
      </c>
      <c r="E13" s="5">
        <v>15.32</v>
      </c>
      <c r="F13" s="5">
        <v>0.6</v>
      </c>
    </row>
    <row r="14" spans="1:6">
      <c r="A14" s="5" t="s">
        <v>321</v>
      </c>
      <c r="B14" s="5" t="s">
        <v>307</v>
      </c>
      <c r="C14" s="5" t="s">
        <v>308</v>
      </c>
      <c r="D14" s="5">
        <v>186</v>
      </c>
      <c r="E14" s="5">
        <v>15</v>
      </c>
      <c r="F14" s="5">
        <v>1.7</v>
      </c>
    </row>
    <row r="15" spans="1:6">
      <c r="A15" s="5" t="s">
        <v>316</v>
      </c>
      <c r="B15" s="5" t="s">
        <v>307</v>
      </c>
      <c r="C15" s="5" t="s">
        <v>308</v>
      </c>
      <c r="D15" s="5">
        <v>155.5</v>
      </c>
      <c r="E15" s="5">
        <v>13.09</v>
      </c>
      <c r="F15" s="5">
        <v>0.3</v>
      </c>
    </row>
    <row r="16" spans="1:6">
      <c r="A16" s="5" t="s">
        <v>314</v>
      </c>
      <c r="B16" s="5" t="s">
        <v>307</v>
      </c>
      <c r="C16" s="5" t="s">
        <v>308</v>
      </c>
      <c r="D16" s="5">
        <v>165</v>
      </c>
      <c r="E16" s="5">
        <v>12.5</v>
      </c>
      <c r="F16" s="5">
        <v>1.8</v>
      </c>
    </row>
    <row r="17" spans="1:6">
      <c r="A17" s="5" t="s">
        <v>322</v>
      </c>
      <c r="B17" s="5" t="s">
        <v>307</v>
      </c>
      <c r="C17" s="5" t="s">
        <v>308</v>
      </c>
      <c r="D17" s="5">
        <v>193.5</v>
      </c>
      <c r="E17" s="5">
        <v>12.44</v>
      </c>
      <c r="F17" s="5">
        <v>0.9</v>
      </c>
    </row>
    <row r="18" spans="1:6">
      <c r="A18" s="5" t="s">
        <v>317</v>
      </c>
      <c r="B18" s="5" t="s">
        <v>307</v>
      </c>
      <c r="C18" s="5" t="s">
        <v>308</v>
      </c>
      <c r="D18" s="5">
        <v>97</v>
      </c>
      <c r="E18" s="5">
        <v>11.52</v>
      </c>
      <c r="F18" s="5">
        <v>0.6</v>
      </c>
    </row>
    <row r="19" spans="1:6">
      <c r="A19" s="5" t="s">
        <v>324</v>
      </c>
      <c r="B19" s="5" t="s">
        <v>307</v>
      </c>
      <c r="C19" s="5" t="s">
        <v>308</v>
      </c>
      <c r="D19" s="5">
        <v>106</v>
      </c>
      <c r="E19" s="5">
        <v>10.98</v>
      </c>
      <c r="F19" s="5">
        <v>0.4</v>
      </c>
    </row>
    <row r="20" spans="1:6">
      <c r="A20" s="5" t="s">
        <v>326</v>
      </c>
      <c r="B20" s="5" t="s">
        <v>307</v>
      </c>
      <c r="C20" s="5" t="s">
        <v>308</v>
      </c>
      <c r="D20" s="5">
        <v>101.5</v>
      </c>
      <c r="E20" s="5">
        <v>10.39</v>
      </c>
      <c r="F20" s="5">
        <v>0.8</v>
      </c>
    </row>
    <row r="21" spans="1:6">
      <c r="A21" s="5" t="s">
        <v>325</v>
      </c>
      <c r="B21" s="5" t="s">
        <v>307</v>
      </c>
      <c r="C21" s="5" t="s">
        <v>308</v>
      </c>
      <c r="D21" s="5">
        <v>97</v>
      </c>
      <c r="E21" s="5">
        <v>8.36</v>
      </c>
      <c r="F21" s="5">
        <v>0.3</v>
      </c>
    </row>
    <row r="22" spans="1:6">
      <c r="A22" s="5" t="s">
        <v>424</v>
      </c>
      <c r="B22" s="5" t="s">
        <v>423</v>
      </c>
      <c r="C22" s="5" t="s">
        <v>308</v>
      </c>
      <c r="D22" s="5">
        <v>334.6</v>
      </c>
      <c r="E22" s="5">
        <v>18.97</v>
      </c>
      <c r="F22" s="5">
        <f>32/12</f>
        <v>2.6666666666666665</v>
      </c>
    </row>
    <row r="23" spans="1:6">
      <c r="A23" s="5" t="s">
        <v>425</v>
      </c>
      <c r="B23" s="5" t="s">
        <v>423</v>
      </c>
      <c r="C23" s="5" t="s">
        <v>308</v>
      </c>
      <c r="D23" s="5">
        <v>358.3</v>
      </c>
      <c r="E23" s="5">
        <v>18.43</v>
      </c>
      <c r="F23" s="5">
        <f>40/12</f>
        <v>3.3333333333333335</v>
      </c>
    </row>
    <row r="24" spans="1:6">
      <c r="A24" s="5" t="s">
        <v>426</v>
      </c>
      <c r="B24" s="5" t="s">
        <v>423</v>
      </c>
      <c r="C24" s="5" t="s">
        <v>308</v>
      </c>
      <c r="D24" s="5">
        <v>269.5</v>
      </c>
      <c r="E24" s="5">
        <v>15.7</v>
      </c>
      <c r="F24" s="5">
        <f>21/11</f>
        <v>1.9090909090909092</v>
      </c>
    </row>
    <row r="25" spans="1:6">
      <c r="A25" s="5" t="s">
        <v>427</v>
      </c>
      <c r="B25" s="5" t="s">
        <v>423</v>
      </c>
      <c r="C25" s="5" t="s">
        <v>308</v>
      </c>
      <c r="D25" s="5">
        <v>236.2</v>
      </c>
      <c r="E25" s="5">
        <v>13.94</v>
      </c>
      <c r="F25" s="5">
        <f>19/12</f>
        <v>1.5833333333333333</v>
      </c>
    </row>
    <row r="26" spans="1:6">
      <c r="A26" s="5" t="s">
        <v>428</v>
      </c>
      <c r="B26" s="5" t="s">
        <v>423</v>
      </c>
      <c r="C26" s="5" t="s">
        <v>308</v>
      </c>
      <c r="D26" s="5">
        <v>238.3</v>
      </c>
      <c r="E26" s="5">
        <v>15.54</v>
      </c>
      <c r="F26" s="5">
        <f>15/12</f>
        <v>1.25</v>
      </c>
    </row>
    <row r="27" spans="1:6">
      <c r="A27" s="5" t="s">
        <v>429</v>
      </c>
      <c r="B27" s="5" t="s">
        <v>423</v>
      </c>
      <c r="C27" s="5" t="s">
        <v>308</v>
      </c>
      <c r="D27" s="5">
        <v>145</v>
      </c>
      <c r="E27" s="5">
        <v>10.119999999999999</v>
      </c>
      <c r="F27" s="5">
        <f>4/11</f>
        <v>0.36363636363636365</v>
      </c>
    </row>
    <row r="28" spans="1:6">
      <c r="A28" s="5" t="s">
        <v>430</v>
      </c>
      <c r="B28" s="5" t="s">
        <v>423</v>
      </c>
      <c r="C28" s="5" t="s">
        <v>308</v>
      </c>
      <c r="D28" s="5">
        <v>125.5</v>
      </c>
      <c r="E28" s="5">
        <v>11.01</v>
      </c>
      <c r="F28" s="5">
        <f>5/11</f>
        <v>0.45454545454545453</v>
      </c>
    </row>
    <row r="29" spans="1:6">
      <c r="A29" s="5" t="s">
        <v>431</v>
      </c>
      <c r="B29" s="5" t="s">
        <v>423</v>
      </c>
      <c r="C29" s="5" t="s">
        <v>308</v>
      </c>
      <c r="D29" s="5">
        <v>128.6</v>
      </c>
      <c r="E29" s="5">
        <v>10</v>
      </c>
      <c r="F29" s="5">
        <f>7/11</f>
        <v>0.63636363636363635</v>
      </c>
    </row>
    <row r="30" spans="1:6">
      <c r="A30" s="5" t="s">
        <v>432</v>
      </c>
      <c r="B30" s="5" t="s">
        <v>423</v>
      </c>
      <c r="C30" s="5" t="s">
        <v>308</v>
      </c>
      <c r="D30" s="5">
        <v>161.80000000000001</v>
      </c>
      <c r="E30" s="5">
        <v>13.25</v>
      </c>
      <c r="F30" s="5">
        <f>7/11</f>
        <v>0.63636363636363635</v>
      </c>
    </row>
    <row r="31" spans="1:6">
      <c r="A31" s="5" t="s">
        <v>433</v>
      </c>
      <c r="B31" s="5" t="s">
        <v>423</v>
      </c>
      <c r="C31" s="5" t="s">
        <v>308</v>
      </c>
      <c r="D31" s="5">
        <v>143.19999999999999</v>
      </c>
      <c r="E31" s="5">
        <v>11.35</v>
      </c>
      <c r="F31" s="5">
        <f>6/11</f>
        <v>0.54545454545454541</v>
      </c>
    </row>
    <row r="32" spans="1:6">
      <c r="A32" s="5" t="s">
        <v>434</v>
      </c>
      <c r="B32" s="5" t="s">
        <v>423</v>
      </c>
      <c r="C32" s="5" t="s">
        <v>308</v>
      </c>
      <c r="D32" s="5">
        <v>125</v>
      </c>
      <c r="E32" s="5">
        <v>9.7100000000000009</v>
      </c>
      <c r="F32" s="5">
        <f>4/11</f>
        <v>0.36363636363636365</v>
      </c>
    </row>
    <row r="33" spans="1:6">
      <c r="A33" s="5" t="s">
        <v>435</v>
      </c>
      <c r="B33" s="5" t="s">
        <v>423</v>
      </c>
      <c r="C33" s="5" t="s">
        <v>308</v>
      </c>
      <c r="D33" s="5">
        <v>103.6</v>
      </c>
      <c r="E33" s="5">
        <v>9.91</v>
      </c>
      <c r="F33" s="5">
        <f>6/11</f>
        <v>0.54545454545454541</v>
      </c>
    </row>
    <row r="34" spans="1:6">
      <c r="A34" s="5" t="s">
        <v>436</v>
      </c>
      <c r="B34" s="5" t="s">
        <v>423</v>
      </c>
      <c r="C34" s="5" t="s">
        <v>308</v>
      </c>
      <c r="D34" s="5">
        <v>98.6</v>
      </c>
      <c r="E34" s="5">
        <v>9.64</v>
      </c>
      <c r="F34" s="5">
        <f>2/11</f>
        <v>0.18181818181818182</v>
      </c>
    </row>
    <row r="35" spans="1:6">
      <c r="A35" s="5" t="s">
        <v>437</v>
      </c>
      <c r="B35" s="5" t="s">
        <v>423</v>
      </c>
      <c r="C35" s="5" t="s">
        <v>308</v>
      </c>
      <c r="D35" s="5">
        <v>45.5</v>
      </c>
      <c r="E35" s="5">
        <v>7</v>
      </c>
      <c r="F35" s="5">
        <f>4/11</f>
        <v>0.36363636363636365</v>
      </c>
    </row>
    <row r="36" spans="1:6">
      <c r="A36" s="5" t="s">
        <v>438</v>
      </c>
      <c r="B36" s="5" t="s">
        <v>423</v>
      </c>
      <c r="C36" s="5" t="s">
        <v>308</v>
      </c>
      <c r="D36" s="5">
        <v>84.1</v>
      </c>
      <c r="E36" s="5">
        <v>7.31</v>
      </c>
      <c r="F36" s="5">
        <f>8/11</f>
        <v>0.72727272727272729</v>
      </c>
    </row>
    <row r="37" spans="1:6">
      <c r="A37" s="5" t="s">
        <v>439</v>
      </c>
      <c r="B37" s="5" t="s">
        <v>423</v>
      </c>
      <c r="C37" s="5" t="s">
        <v>308</v>
      </c>
      <c r="D37" s="5">
        <v>53.6</v>
      </c>
      <c r="E37" s="5">
        <v>5.68</v>
      </c>
      <c r="F37" s="5">
        <f>2/11</f>
        <v>0.18181818181818182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workbookViewId="0"/>
  </sheetViews>
  <sheetFormatPr defaultRowHeight="15"/>
  <cols>
    <col min="1" max="1" width="19" bestFit="1" customWidth="1"/>
    <col min="2" max="2" width="26.28515625" bestFit="1" customWidth="1"/>
    <col min="3" max="3" width="10.7109375" bestFit="1" customWidth="1"/>
    <col min="4" max="5" width="6" bestFit="1" customWidth="1"/>
    <col min="6" max="6" width="5.5703125" bestFit="1" customWidth="1"/>
  </cols>
  <sheetData>
    <row r="1" spans="1: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52</v>
      </c>
      <c r="B2" s="5" t="s">
        <v>43</v>
      </c>
      <c r="C2" s="5" t="s">
        <v>38</v>
      </c>
      <c r="D2" s="5">
        <v>345.5</v>
      </c>
      <c r="E2" s="5">
        <v>20.27</v>
      </c>
      <c r="F2" s="5" t="s">
        <v>64</v>
      </c>
    </row>
    <row r="3" spans="1:6">
      <c r="A3" s="5" t="s">
        <v>53</v>
      </c>
      <c r="B3" s="5" t="s">
        <v>43</v>
      </c>
      <c r="C3" s="5" t="s">
        <v>38</v>
      </c>
      <c r="D3" s="5">
        <v>323.2</v>
      </c>
      <c r="E3" s="5">
        <v>18.18</v>
      </c>
      <c r="F3" s="5" t="s">
        <v>64</v>
      </c>
    </row>
    <row r="4" spans="1:6">
      <c r="A4" s="5" t="s">
        <v>54</v>
      </c>
      <c r="B4" s="5" t="s">
        <v>43</v>
      </c>
      <c r="C4" s="5" t="s">
        <v>38</v>
      </c>
      <c r="D4" s="5">
        <v>298.60000000000002</v>
      </c>
      <c r="E4" s="5">
        <v>16.5</v>
      </c>
      <c r="F4" s="5" t="s">
        <v>64</v>
      </c>
    </row>
    <row r="5" spans="1:6">
      <c r="A5" s="5" t="s">
        <v>49</v>
      </c>
      <c r="B5" s="5" t="s">
        <v>43</v>
      </c>
      <c r="C5" s="5" t="s">
        <v>38</v>
      </c>
      <c r="D5" s="5">
        <v>200.7</v>
      </c>
      <c r="E5" s="5">
        <v>16.07</v>
      </c>
      <c r="F5" s="5" t="s">
        <v>64</v>
      </c>
    </row>
    <row r="6" spans="1:6">
      <c r="A6" s="5" t="s">
        <v>55</v>
      </c>
      <c r="B6" s="5" t="s">
        <v>43</v>
      </c>
      <c r="C6" s="5" t="s">
        <v>38</v>
      </c>
      <c r="D6" s="5">
        <v>260</v>
      </c>
      <c r="E6" s="5">
        <v>16.010000000000002</v>
      </c>
      <c r="F6" s="5" t="s">
        <v>64</v>
      </c>
    </row>
    <row r="7" spans="1:6">
      <c r="A7" s="5" t="s">
        <v>56</v>
      </c>
      <c r="B7" s="5" t="s">
        <v>43</v>
      </c>
      <c r="C7" s="5" t="s">
        <v>38</v>
      </c>
      <c r="D7" s="5">
        <v>238.6</v>
      </c>
      <c r="E7" s="5">
        <v>15.7</v>
      </c>
      <c r="F7" s="5" t="s">
        <v>64</v>
      </c>
    </row>
    <row r="8" spans="1:6">
      <c r="A8" s="5" t="s">
        <v>57</v>
      </c>
      <c r="B8" s="5" t="s">
        <v>43</v>
      </c>
      <c r="C8" s="5" t="s">
        <v>38</v>
      </c>
      <c r="D8" s="5">
        <v>221.4</v>
      </c>
      <c r="E8" s="5">
        <v>15.35</v>
      </c>
      <c r="F8" s="5" t="s">
        <v>64</v>
      </c>
    </row>
    <row r="9" spans="1:6">
      <c r="A9" s="5" t="s">
        <v>61</v>
      </c>
      <c r="B9" s="5" t="s">
        <v>43</v>
      </c>
      <c r="C9" s="5" t="s">
        <v>38</v>
      </c>
      <c r="D9" s="5">
        <v>172.7</v>
      </c>
      <c r="E9" s="5">
        <v>15.19</v>
      </c>
      <c r="F9" s="5" t="s">
        <v>64</v>
      </c>
    </row>
    <row r="10" spans="1:6">
      <c r="A10" s="5" t="s">
        <v>48</v>
      </c>
      <c r="B10" s="5" t="s">
        <v>43</v>
      </c>
      <c r="C10" s="5" t="s">
        <v>38</v>
      </c>
      <c r="D10" s="5">
        <v>218.6</v>
      </c>
      <c r="E10" s="5">
        <v>15</v>
      </c>
      <c r="F10" s="5" t="s">
        <v>64</v>
      </c>
    </row>
    <row r="11" spans="1:6">
      <c r="A11" s="5" t="s">
        <v>60</v>
      </c>
      <c r="B11" s="5" t="s">
        <v>43</v>
      </c>
      <c r="C11" s="5" t="s">
        <v>38</v>
      </c>
      <c r="D11" s="5">
        <v>186.8</v>
      </c>
      <c r="E11" s="5">
        <v>14.89</v>
      </c>
      <c r="F11" s="5" t="s">
        <v>64</v>
      </c>
    </row>
    <row r="12" spans="1:6">
      <c r="A12" s="5" t="s">
        <v>59</v>
      </c>
      <c r="B12" s="5" t="s">
        <v>43</v>
      </c>
      <c r="C12" s="5" t="s">
        <v>38</v>
      </c>
      <c r="D12" s="5">
        <v>246.8</v>
      </c>
      <c r="E12" s="5">
        <v>14.82</v>
      </c>
      <c r="F12" s="5" t="s">
        <v>64</v>
      </c>
    </row>
    <row r="13" spans="1:6">
      <c r="A13" s="5" t="s">
        <v>58</v>
      </c>
      <c r="B13" s="5" t="s">
        <v>43</v>
      </c>
      <c r="C13" s="5" t="s">
        <v>38</v>
      </c>
      <c r="D13" s="5">
        <v>248.6</v>
      </c>
      <c r="E13" s="5">
        <v>14.43</v>
      </c>
      <c r="F13" s="5" t="s">
        <v>64</v>
      </c>
    </row>
    <row r="14" spans="1:6">
      <c r="A14" s="5" t="s">
        <v>50</v>
      </c>
      <c r="B14" s="5" t="s">
        <v>43</v>
      </c>
      <c r="C14" s="5" t="s">
        <v>38</v>
      </c>
      <c r="D14" s="5">
        <v>147.1</v>
      </c>
      <c r="E14" s="5">
        <v>13.26</v>
      </c>
      <c r="F14" s="5" t="s">
        <v>64</v>
      </c>
    </row>
    <row r="15" spans="1:6">
      <c r="A15" s="5" t="s">
        <v>62</v>
      </c>
      <c r="B15" s="5" t="s">
        <v>43</v>
      </c>
      <c r="C15" s="5" t="s">
        <v>38</v>
      </c>
      <c r="D15" s="5">
        <v>129.1</v>
      </c>
      <c r="E15" s="5">
        <v>11.97</v>
      </c>
      <c r="F15" s="5" t="s">
        <v>64</v>
      </c>
    </row>
    <row r="16" spans="1:6">
      <c r="A16" s="5" t="s">
        <v>39</v>
      </c>
      <c r="B16" s="5" t="s">
        <v>43</v>
      </c>
      <c r="C16" s="5" t="s">
        <v>38</v>
      </c>
      <c r="D16" s="5">
        <v>151.4</v>
      </c>
      <c r="E16" s="5">
        <v>11.67</v>
      </c>
      <c r="F16" s="5" t="s">
        <v>64</v>
      </c>
    </row>
    <row r="17" spans="1:6">
      <c r="A17" s="5" t="s">
        <v>45</v>
      </c>
      <c r="B17" s="5" t="s">
        <v>43</v>
      </c>
      <c r="C17" s="5" t="s">
        <v>38</v>
      </c>
      <c r="D17" s="5">
        <v>135.69999999999999</v>
      </c>
      <c r="E17" s="5">
        <v>11.49</v>
      </c>
      <c r="F17" s="5" t="s">
        <v>64</v>
      </c>
    </row>
    <row r="18" spans="1:6">
      <c r="A18" s="5" t="s">
        <v>46</v>
      </c>
      <c r="B18" s="5" t="s">
        <v>43</v>
      </c>
      <c r="C18" s="5" t="s">
        <v>38</v>
      </c>
      <c r="D18" s="5">
        <v>88.6</v>
      </c>
      <c r="E18" s="5">
        <v>11.36</v>
      </c>
      <c r="F18" s="5" t="s">
        <v>64</v>
      </c>
    </row>
    <row r="19" spans="1:6">
      <c r="A19" s="5" t="s">
        <v>40</v>
      </c>
      <c r="B19" s="5" t="s">
        <v>43</v>
      </c>
      <c r="C19" s="5" t="s">
        <v>38</v>
      </c>
      <c r="D19" s="5">
        <v>91.4</v>
      </c>
      <c r="E19" s="5">
        <v>11.25</v>
      </c>
      <c r="F19" s="5" t="s">
        <v>64</v>
      </c>
    </row>
    <row r="20" spans="1:6">
      <c r="A20" s="5" t="s">
        <v>51</v>
      </c>
      <c r="B20" s="5" t="s">
        <v>43</v>
      </c>
      <c r="C20" s="5" t="s">
        <v>38</v>
      </c>
      <c r="D20" s="5">
        <v>80</v>
      </c>
      <c r="E20" s="5">
        <v>11.25</v>
      </c>
      <c r="F20" s="5" t="s">
        <v>64</v>
      </c>
    </row>
    <row r="21" spans="1:6">
      <c r="A21" s="5" t="s">
        <v>63</v>
      </c>
      <c r="B21" s="5" t="s">
        <v>43</v>
      </c>
      <c r="C21" s="5" t="s">
        <v>38</v>
      </c>
      <c r="D21" s="5">
        <v>78.2</v>
      </c>
      <c r="E21" s="5">
        <v>11.14</v>
      </c>
      <c r="F21" s="5" t="s">
        <v>64</v>
      </c>
    </row>
    <row r="22" spans="1:6">
      <c r="A22" s="5" t="s">
        <v>44</v>
      </c>
      <c r="B22" s="5" t="s">
        <v>43</v>
      </c>
      <c r="C22" s="5" t="s">
        <v>38</v>
      </c>
      <c r="D22" s="5">
        <v>150.69999999999999</v>
      </c>
      <c r="E22" s="5">
        <v>10.87</v>
      </c>
      <c r="F22" s="5" t="s">
        <v>64</v>
      </c>
    </row>
    <row r="23" spans="1:6">
      <c r="A23" s="5" t="s">
        <v>47</v>
      </c>
      <c r="B23" s="5" t="s">
        <v>43</v>
      </c>
      <c r="C23" s="5" t="s">
        <v>38</v>
      </c>
      <c r="D23" s="5">
        <v>62.1</v>
      </c>
      <c r="E23" s="5">
        <v>8.75</v>
      </c>
      <c r="F23" s="5" t="s">
        <v>64</v>
      </c>
    </row>
    <row r="24" spans="1:6">
      <c r="A24" s="5" t="s">
        <v>41</v>
      </c>
      <c r="B24" s="5" t="s">
        <v>43</v>
      </c>
      <c r="C24" s="5" t="s">
        <v>38</v>
      </c>
      <c r="D24" s="5">
        <v>68.599999999999994</v>
      </c>
      <c r="E24" s="5">
        <v>7.76</v>
      </c>
      <c r="F24" s="5" t="s">
        <v>64</v>
      </c>
    </row>
    <row r="25" spans="1:6">
      <c r="A25" s="5" t="s">
        <v>42</v>
      </c>
      <c r="B25" s="5" t="s">
        <v>43</v>
      </c>
      <c r="C25" s="5" t="s">
        <v>38</v>
      </c>
      <c r="D25" s="5">
        <v>42.9</v>
      </c>
      <c r="E25" s="5">
        <v>6.32</v>
      </c>
      <c r="F25" s="5" t="s">
        <v>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A2" sqref="A2"/>
    </sheetView>
  </sheetViews>
  <sheetFormatPr defaultRowHeight="15"/>
  <cols>
    <col min="1" max="1" width="21.42578125" bestFit="1" customWidth="1"/>
    <col min="2" max="2" width="13.7109375" bestFit="1" customWidth="1"/>
    <col min="3" max="3" width="7.28515625" bestFit="1" customWidth="1"/>
    <col min="4" max="6" width="12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243</v>
      </c>
      <c r="B2" s="5" t="s">
        <v>241</v>
      </c>
      <c r="C2" s="5" t="s">
        <v>157</v>
      </c>
      <c r="D2" s="5">
        <v>504.1</v>
      </c>
      <c r="E2" s="5">
        <v>26.76</v>
      </c>
      <c r="F2" s="5">
        <v>8.1818181818181817</v>
      </c>
    </row>
    <row r="3" spans="1:6">
      <c r="A3" s="5" t="s">
        <v>242</v>
      </c>
      <c r="B3" s="5" t="s">
        <v>241</v>
      </c>
      <c r="C3" s="5" t="s">
        <v>157</v>
      </c>
      <c r="D3" s="5">
        <v>547.70000000000005</v>
      </c>
      <c r="E3" s="5">
        <v>26.6</v>
      </c>
      <c r="F3" s="5">
        <v>10.181818181818182</v>
      </c>
    </row>
    <row r="4" spans="1:6">
      <c r="A4" s="5" t="s">
        <v>164</v>
      </c>
      <c r="B4" s="5" t="s">
        <v>157</v>
      </c>
      <c r="C4" s="5" t="s">
        <v>157</v>
      </c>
      <c r="D4" s="5">
        <v>470.40000000000003</v>
      </c>
      <c r="E4" s="5">
        <v>25.878378378378379</v>
      </c>
      <c r="F4" s="5">
        <v>7.25</v>
      </c>
    </row>
    <row r="5" spans="1:6">
      <c r="A5" s="5" t="s">
        <v>245</v>
      </c>
      <c r="B5" s="5" t="s">
        <v>241</v>
      </c>
      <c r="C5" s="5" t="s">
        <v>157</v>
      </c>
      <c r="D5" s="5">
        <v>466.4</v>
      </c>
      <c r="E5" s="5">
        <v>25.74</v>
      </c>
      <c r="F5" s="5">
        <v>8.1818181818181817</v>
      </c>
    </row>
    <row r="6" spans="1:6">
      <c r="A6" s="5" t="s">
        <v>244</v>
      </c>
      <c r="B6" s="5" t="s">
        <v>241</v>
      </c>
      <c r="C6" s="5" t="s">
        <v>157</v>
      </c>
      <c r="D6" s="5">
        <v>490</v>
      </c>
      <c r="E6" s="5">
        <v>25.42</v>
      </c>
      <c r="F6" s="5">
        <v>7.9090909090909092</v>
      </c>
    </row>
    <row r="7" spans="1:6">
      <c r="A7" s="5" t="s">
        <v>168</v>
      </c>
      <c r="B7" s="5" t="s">
        <v>157</v>
      </c>
      <c r="C7" s="5" t="s">
        <v>157</v>
      </c>
      <c r="D7" s="5">
        <v>478.15454545454554</v>
      </c>
      <c r="E7" s="5">
        <v>25.354609929078013</v>
      </c>
      <c r="F7" s="5">
        <v>6.5454545454545459</v>
      </c>
    </row>
    <row r="8" spans="1:6">
      <c r="A8" s="5" t="s">
        <v>20</v>
      </c>
      <c r="B8" s="5" t="s">
        <v>157</v>
      </c>
      <c r="C8" s="5" t="s">
        <v>157</v>
      </c>
      <c r="D8" s="5">
        <v>431</v>
      </c>
      <c r="E8" s="5">
        <v>24.444444444444443</v>
      </c>
      <c r="F8" s="5">
        <v>6.5</v>
      </c>
    </row>
    <row r="9" spans="1:6">
      <c r="A9" s="5" t="s">
        <v>173</v>
      </c>
      <c r="B9" s="5" t="s">
        <v>157</v>
      </c>
      <c r="C9" s="5" t="s">
        <v>157</v>
      </c>
      <c r="D9" s="5">
        <v>359.5</v>
      </c>
      <c r="E9" s="5">
        <v>23.78640776699029</v>
      </c>
      <c r="F9" s="5">
        <v>5</v>
      </c>
    </row>
    <row r="10" spans="1:6">
      <c r="A10" s="5" t="s">
        <v>174</v>
      </c>
      <c r="B10" s="5" t="s">
        <v>157</v>
      </c>
      <c r="C10" s="5" t="s">
        <v>157</v>
      </c>
      <c r="D10" s="5">
        <v>358</v>
      </c>
      <c r="E10" s="5">
        <v>23.774509803921568</v>
      </c>
      <c r="F10" s="5">
        <v>4.9000000000000004</v>
      </c>
    </row>
    <row r="11" spans="1:6">
      <c r="A11" s="5" t="s">
        <v>246</v>
      </c>
      <c r="B11" s="5" t="s">
        <v>241</v>
      </c>
      <c r="C11" s="5" t="s">
        <v>157</v>
      </c>
      <c r="D11" s="5">
        <v>410.5</v>
      </c>
      <c r="E11" s="5">
        <v>23.49</v>
      </c>
      <c r="F11" s="5">
        <v>5.2727272727272725</v>
      </c>
    </row>
    <row r="12" spans="1:6">
      <c r="A12" s="5" t="s">
        <v>248</v>
      </c>
      <c r="B12" s="5" t="s">
        <v>241</v>
      </c>
      <c r="C12" s="5" t="s">
        <v>157</v>
      </c>
      <c r="D12" s="5">
        <v>338.2</v>
      </c>
      <c r="E12" s="5">
        <v>23.36</v>
      </c>
      <c r="F12" s="5">
        <v>4</v>
      </c>
    </row>
    <row r="13" spans="1:6">
      <c r="A13" s="5" t="s">
        <v>247</v>
      </c>
      <c r="B13" s="5" t="s">
        <v>241</v>
      </c>
      <c r="C13" s="5" t="s">
        <v>157</v>
      </c>
      <c r="D13" s="5">
        <v>346.8</v>
      </c>
      <c r="E13" s="5">
        <v>23.2</v>
      </c>
      <c r="F13" s="5">
        <v>4</v>
      </c>
    </row>
    <row r="14" spans="1:6">
      <c r="A14" s="5" t="s">
        <v>24</v>
      </c>
      <c r="B14" s="5" t="s">
        <v>157</v>
      </c>
      <c r="C14" s="5" t="s">
        <v>157</v>
      </c>
      <c r="D14" s="5">
        <v>358.33333333333331</v>
      </c>
      <c r="E14" s="5">
        <v>23.172043010752688</v>
      </c>
      <c r="F14" s="5">
        <v>5.1111111111111107</v>
      </c>
    </row>
    <row r="15" spans="1:6">
      <c r="A15" s="5" t="s">
        <v>250</v>
      </c>
      <c r="B15" s="5" t="s">
        <v>241</v>
      </c>
      <c r="C15" s="5" t="s">
        <v>157</v>
      </c>
      <c r="D15" s="5">
        <v>415.9</v>
      </c>
      <c r="E15" s="5">
        <v>23.06</v>
      </c>
      <c r="F15" s="5">
        <v>4.4545454545454541</v>
      </c>
    </row>
    <row r="16" spans="1:6">
      <c r="A16" s="5" t="s">
        <v>158</v>
      </c>
      <c r="B16" s="5" t="s">
        <v>157</v>
      </c>
      <c r="C16" s="5" t="s">
        <v>157</v>
      </c>
      <c r="D16" s="5">
        <v>347.20000000000005</v>
      </c>
      <c r="E16" s="5">
        <v>19.326923076923077</v>
      </c>
      <c r="F16" s="5">
        <v>3.8888888888888888</v>
      </c>
    </row>
    <row r="17" spans="1:6">
      <c r="A17" s="5" t="s">
        <v>30</v>
      </c>
      <c r="B17" s="5" t="s">
        <v>157</v>
      </c>
      <c r="C17" s="5" t="s">
        <v>157</v>
      </c>
      <c r="D17" s="5">
        <v>232.20000000000002</v>
      </c>
      <c r="E17" s="5">
        <v>19.285714285714285</v>
      </c>
      <c r="F17" s="5">
        <v>1.4444444444444444</v>
      </c>
    </row>
    <row r="18" spans="1:6">
      <c r="A18" s="5" t="s">
        <v>165</v>
      </c>
      <c r="B18" s="5" t="s">
        <v>157</v>
      </c>
      <c r="C18" s="5" t="s">
        <v>157</v>
      </c>
      <c r="D18" s="5">
        <v>322.24444444444441</v>
      </c>
      <c r="E18" s="5">
        <v>18.814432989690722</v>
      </c>
      <c r="F18" s="5">
        <v>4.2222222222222223</v>
      </c>
    </row>
    <row r="19" spans="1:6">
      <c r="A19" s="5" t="s">
        <v>253</v>
      </c>
      <c r="B19" s="5" t="s">
        <v>241</v>
      </c>
      <c r="C19" s="5" t="s">
        <v>157</v>
      </c>
      <c r="D19" s="5">
        <v>280.89999999999998</v>
      </c>
      <c r="E19" s="5">
        <v>18.64</v>
      </c>
      <c r="F19" s="5">
        <v>3.1818181818181817</v>
      </c>
    </row>
    <row r="20" spans="1:6">
      <c r="A20" s="5" t="s">
        <v>254</v>
      </c>
      <c r="B20" s="5" t="s">
        <v>241</v>
      </c>
      <c r="C20" s="5" t="s">
        <v>157</v>
      </c>
      <c r="D20" s="5">
        <v>269.5</v>
      </c>
      <c r="E20" s="5">
        <v>18.48</v>
      </c>
      <c r="F20" s="5">
        <v>2.0909090909090908</v>
      </c>
    </row>
    <row r="21" spans="1:6">
      <c r="A21" s="5" t="s">
        <v>169</v>
      </c>
      <c r="B21" s="5" t="s">
        <v>157</v>
      </c>
      <c r="C21" s="5" t="s">
        <v>157</v>
      </c>
      <c r="D21" s="5">
        <v>283.35555555555555</v>
      </c>
      <c r="E21" s="5">
        <v>18.444444444444443</v>
      </c>
      <c r="F21" s="5">
        <v>2.4444444444444446</v>
      </c>
    </row>
    <row r="22" spans="1:6">
      <c r="A22" s="5" t="s">
        <v>31</v>
      </c>
      <c r="B22" s="5" t="s">
        <v>157</v>
      </c>
      <c r="C22" s="5" t="s">
        <v>157</v>
      </c>
      <c r="D22" s="5">
        <v>248.5</v>
      </c>
      <c r="E22" s="5">
        <v>18.295454545454547</v>
      </c>
      <c r="F22" s="5">
        <v>2.7</v>
      </c>
    </row>
    <row r="23" spans="1:6">
      <c r="A23" s="5" t="s">
        <v>251</v>
      </c>
      <c r="B23" s="5" t="s">
        <v>241</v>
      </c>
      <c r="C23" s="5" t="s">
        <v>157</v>
      </c>
      <c r="D23" s="5">
        <v>307.3</v>
      </c>
      <c r="E23" s="5">
        <v>18.12</v>
      </c>
      <c r="F23" s="5">
        <v>3.8181818181818183</v>
      </c>
    </row>
    <row r="24" spans="1:6">
      <c r="A24" s="5" t="s">
        <v>249</v>
      </c>
      <c r="B24" s="5" t="s">
        <v>241</v>
      </c>
      <c r="C24" s="5" t="s">
        <v>157</v>
      </c>
      <c r="D24" s="5">
        <v>210.5</v>
      </c>
      <c r="E24" s="5">
        <v>17.77</v>
      </c>
      <c r="F24" s="5">
        <v>2.3636363636363638</v>
      </c>
    </row>
    <row r="25" spans="1:6">
      <c r="A25" s="5" t="s">
        <v>176</v>
      </c>
      <c r="B25" s="5" t="s">
        <v>157</v>
      </c>
      <c r="C25" s="5" t="s">
        <v>157</v>
      </c>
      <c r="D25" s="5">
        <v>228.5</v>
      </c>
      <c r="E25" s="5">
        <v>17.590361445783131</v>
      </c>
      <c r="F25" s="5">
        <v>2.1</v>
      </c>
    </row>
    <row r="26" spans="1:6">
      <c r="A26" s="5" t="s">
        <v>252</v>
      </c>
      <c r="B26" s="5" t="s">
        <v>241</v>
      </c>
      <c r="C26" s="5" t="s">
        <v>157</v>
      </c>
      <c r="D26" s="5">
        <v>239.5</v>
      </c>
      <c r="E26" s="5">
        <v>17.399999999999999</v>
      </c>
      <c r="F26" s="5">
        <v>1.6363636363636365</v>
      </c>
    </row>
    <row r="27" spans="1:6">
      <c r="A27" s="5" t="s">
        <v>175</v>
      </c>
      <c r="B27" s="5" t="s">
        <v>157</v>
      </c>
      <c r="C27" s="5" t="s">
        <v>157</v>
      </c>
      <c r="D27" s="5">
        <v>241.5</v>
      </c>
      <c r="E27" s="5">
        <v>16.931818181818183</v>
      </c>
      <c r="F27" s="5">
        <v>2.1</v>
      </c>
    </row>
    <row r="28" spans="1:6">
      <c r="A28" s="5" t="s">
        <v>258</v>
      </c>
      <c r="B28" s="5" t="s">
        <v>241</v>
      </c>
      <c r="C28" s="5" t="s">
        <v>157</v>
      </c>
      <c r="D28" s="5">
        <v>269.5</v>
      </c>
      <c r="E28" s="5">
        <v>16.91</v>
      </c>
      <c r="F28" s="5">
        <v>1.4545454545454546</v>
      </c>
    </row>
    <row r="29" spans="1:6">
      <c r="A29" s="5" t="s">
        <v>170</v>
      </c>
      <c r="B29" s="5" t="s">
        <v>157</v>
      </c>
      <c r="C29" s="5" t="s">
        <v>157</v>
      </c>
      <c r="D29" s="5">
        <v>216.64444444444445</v>
      </c>
      <c r="E29" s="5">
        <v>16.266666666666666</v>
      </c>
      <c r="F29" s="5">
        <v>1.1111111111111112</v>
      </c>
    </row>
    <row r="30" spans="1:6">
      <c r="A30" s="5" t="s">
        <v>260</v>
      </c>
      <c r="B30" s="5" t="s">
        <v>241</v>
      </c>
      <c r="C30" s="5" t="s">
        <v>157</v>
      </c>
      <c r="D30" s="5">
        <v>243.2</v>
      </c>
      <c r="E30" s="5">
        <v>16.239999999999998</v>
      </c>
      <c r="F30" s="5">
        <v>2.1818181818181817</v>
      </c>
    </row>
    <row r="31" spans="1:6">
      <c r="A31" s="5" t="s">
        <v>255</v>
      </c>
      <c r="B31" s="5" t="s">
        <v>241</v>
      </c>
      <c r="C31" s="5" t="s">
        <v>157</v>
      </c>
      <c r="D31" s="5">
        <v>197.7</v>
      </c>
      <c r="E31" s="5">
        <v>15.71</v>
      </c>
      <c r="F31" s="5">
        <v>1.5454545454545454</v>
      </c>
    </row>
    <row r="32" spans="1:6">
      <c r="A32" s="5" t="s">
        <v>166</v>
      </c>
      <c r="B32" s="5" t="s">
        <v>157</v>
      </c>
      <c r="C32" s="5" t="s">
        <v>157</v>
      </c>
      <c r="D32" s="5">
        <v>219.44444444444446</v>
      </c>
      <c r="E32" s="5">
        <v>15.194805194805195</v>
      </c>
      <c r="F32" s="5">
        <v>2.1111111111111112</v>
      </c>
    </row>
    <row r="33" spans="1:6">
      <c r="A33" s="5" t="s">
        <v>171</v>
      </c>
      <c r="B33" s="5" t="s">
        <v>157</v>
      </c>
      <c r="C33" s="5" t="s">
        <v>157</v>
      </c>
      <c r="D33" s="5">
        <v>161.66666666666666</v>
      </c>
      <c r="E33" s="5">
        <v>14.833333333333334</v>
      </c>
      <c r="F33" s="5">
        <v>0.77777777777777779</v>
      </c>
    </row>
    <row r="34" spans="1:6">
      <c r="A34" s="5" t="s">
        <v>256</v>
      </c>
      <c r="B34" s="5" t="s">
        <v>241</v>
      </c>
      <c r="C34" s="5" t="s">
        <v>157</v>
      </c>
      <c r="D34" s="5">
        <v>146.80000000000001</v>
      </c>
      <c r="E34" s="5">
        <v>14.04</v>
      </c>
      <c r="F34" s="5">
        <v>0.63636363636363635</v>
      </c>
    </row>
    <row r="35" spans="1:6">
      <c r="A35" s="5" t="s">
        <v>257</v>
      </c>
      <c r="B35" s="5" t="s">
        <v>241</v>
      </c>
      <c r="C35" s="5" t="s">
        <v>157</v>
      </c>
      <c r="D35" s="5">
        <v>144.1</v>
      </c>
      <c r="E35" s="5">
        <v>13.64</v>
      </c>
      <c r="F35" s="5">
        <v>1.3636363636363635</v>
      </c>
    </row>
    <row r="36" spans="1:6">
      <c r="A36" s="5" t="s">
        <v>159</v>
      </c>
      <c r="B36" s="5" t="s">
        <v>157</v>
      </c>
      <c r="C36" s="5" t="s">
        <v>157</v>
      </c>
      <c r="D36" s="5">
        <v>198.33333333333334</v>
      </c>
      <c r="E36" s="5">
        <v>13.533333333333333</v>
      </c>
      <c r="F36" s="5">
        <v>2.1111111111111112</v>
      </c>
    </row>
    <row r="37" spans="1:6">
      <c r="A37" s="5" t="s">
        <v>259</v>
      </c>
      <c r="B37" s="5" t="s">
        <v>241</v>
      </c>
      <c r="C37" s="5" t="s">
        <v>157</v>
      </c>
      <c r="D37" s="5">
        <v>185.9</v>
      </c>
      <c r="E37" s="5">
        <v>13.11</v>
      </c>
      <c r="F37" s="5">
        <v>1.1818181818181819</v>
      </c>
    </row>
    <row r="38" spans="1:6">
      <c r="A38" s="5" t="s">
        <v>261</v>
      </c>
      <c r="B38" s="5" t="s">
        <v>241</v>
      </c>
      <c r="C38" s="5" t="s">
        <v>157</v>
      </c>
      <c r="D38" s="5">
        <v>122.3</v>
      </c>
      <c r="E38" s="5">
        <v>11.95</v>
      </c>
      <c r="F38" s="5">
        <v>0.27272727272727271</v>
      </c>
    </row>
    <row r="39" spans="1:6">
      <c r="A39" s="5" t="s">
        <v>177</v>
      </c>
      <c r="B39" s="5" t="s">
        <v>157</v>
      </c>
      <c r="C39" s="5" t="s">
        <v>157</v>
      </c>
      <c r="D39" s="5">
        <v>99</v>
      </c>
      <c r="E39" s="5">
        <v>10.978260869565217</v>
      </c>
      <c r="F39" s="5">
        <v>1.1000000000000001</v>
      </c>
    </row>
    <row r="40" spans="1:6">
      <c r="A40" s="5" t="s">
        <v>172</v>
      </c>
      <c r="B40" s="5" t="s">
        <v>157</v>
      </c>
      <c r="C40" s="5" t="s">
        <v>157</v>
      </c>
      <c r="D40" s="5">
        <v>96.428571428571431</v>
      </c>
      <c r="E40" s="5">
        <v>10.909090909090908</v>
      </c>
      <c r="F40" s="5">
        <v>0.5714285714285714</v>
      </c>
    </row>
    <row r="41" spans="1:6">
      <c r="A41" s="5" t="s">
        <v>262</v>
      </c>
      <c r="B41" s="5" t="s">
        <v>241</v>
      </c>
      <c r="C41" s="5" t="s">
        <v>157</v>
      </c>
      <c r="D41" s="5">
        <v>121.8</v>
      </c>
      <c r="E41" s="5">
        <v>10.31</v>
      </c>
      <c r="F41" s="5">
        <v>1.2727272727272727</v>
      </c>
    </row>
    <row r="42" spans="1:6">
      <c r="A42" s="5" t="s">
        <v>33</v>
      </c>
      <c r="B42" s="5" t="s">
        <v>157</v>
      </c>
      <c r="C42" s="5" t="s">
        <v>157</v>
      </c>
      <c r="D42" s="5">
        <v>98.1</v>
      </c>
      <c r="E42" s="5">
        <v>10.25</v>
      </c>
      <c r="F42" s="5">
        <v>0.5</v>
      </c>
    </row>
    <row r="43" spans="1:6">
      <c r="A43" s="5" t="s">
        <v>263</v>
      </c>
      <c r="B43" s="5" t="s">
        <v>241</v>
      </c>
      <c r="C43" s="5" t="s">
        <v>157</v>
      </c>
      <c r="D43" s="5">
        <v>83.6</v>
      </c>
      <c r="E43" s="5">
        <v>8.14</v>
      </c>
      <c r="F43" s="5">
        <v>0.63636363636363635</v>
      </c>
    </row>
    <row r="44" spans="1:6">
      <c r="A44" s="5" t="s">
        <v>264</v>
      </c>
      <c r="B44" s="5" t="s">
        <v>241</v>
      </c>
      <c r="C44" s="5" t="s">
        <v>157</v>
      </c>
      <c r="D44" s="5">
        <v>86.8</v>
      </c>
      <c r="E44" s="5">
        <v>7.86</v>
      </c>
      <c r="F44" s="5">
        <v>0.36363636363636365</v>
      </c>
    </row>
    <row r="45" spans="1:6">
      <c r="A45" s="5" t="s">
        <v>167</v>
      </c>
      <c r="B45" s="5" t="s">
        <v>157</v>
      </c>
      <c r="C45" s="5" t="s">
        <v>157</v>
      </c>
      <c r="D45" s="5">
        <v>76.666666666666671</v>
      </c>
      <c r="E45" s="5">
        <v>6.2962962962962967</v>
      </c>
      <c r="F45" s="5">
        <v>0.66666666666666663</v>
      </c>
    </row>
    <row r="46" spans="1:6">
      <c r="A46" s="5" t="s">
        <v>265</v>
      </c>
      <c r="B46" s="5" t="s">
        <v>241</v>
      </c>
      <c r="C46" s="5" t="s">
        <v>157</v>
      </c>
      <c r="D46" s="5">
        <v>39.1</v>
      </c>
      <c r="E46" s="5">
        <v>5</v>
      </c>
      <c r="F46" s="5">
        <v>9.0909090909090912E-2</v>
      </c>
    </row>
  </sheetData>
  <sortState ref="A2:F46">
    <sortCondition descending="1" ref="E3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pane ySplit="600" topLeftCell="A19" activePane="bottomLeft"/>
      <selection pane="bottomLeft" activeCell="G2" sqref="G2:I43"/>
    </sheetView>
  </sheetViews>
  <sheetFormatPr defaultRowHeight="15"/>
  <cols>
    <col min="1" max="1" width="14.5703125" bestFit="1" customWidth="1"/>
  </cols>
  <sheetData>
    <row r="1" spans="1:9" s="3" customFormat="1">
      <c r="A1" s="4" t="s">
        <v>0</v>
      </c>
      <c r="B1" s="4" t="s">
        <v>3</v>
      </c>
      <c r="C1" s="4" t="s">
        <v>160</v>
      </c>
      <c r="D1" s="4" t="s">
        <v>161</v>
      </c>
      <c r="E1" s="4" t="s">
        <v>162</v>
      </c>
      <c r="F1" s="4" t="s">
        <v>163</v>
      </c>
      <c r="G1" s="4" t="s">
        <v>3</v>
      </c>
      <c r="H1" s="4" t="s">
        <v>5</v>
      </c>
      <c r="I1" s="4" t="s">
        <v>4</v>
      </c>
    </row>
    <row r="2" spans="1:9">
      <c r="A2" t="s">
        <v>30</v>
      </c>
      <c r="B2">
        <v>201.2</v>
      </c>
      <c r="C2">
        <v>6</v>
      </c>
      <c r="D2">
        <v>4</v>
      </c>
      <c r="E2">
        <v>27</v>
      </c>
      <c r="F2">
        <v>510</v>
      </c>
      <c r="G2">
        <f>((B2*D2)+(B3*D3))/(D2+D3)</f>
        <v>232.20000000000002</v>
      </c>
      <c r="H2">
        <f>(C2+C3)/(D2+D3)</f>
        <v>1.4444444444444444</v>
      </c>
      <c r="I2">
        <f>(F2+F3)/(E2+E3)</f>
        <v>19.285714285714285</v>
      </c>
    </row>
    <row r="3" spans="1:9">
      <c r="A3" t="s">
        <v>30</v>
      </c>
      <c r="B3">
        <v>257</v>
      </c>
      <c r="C3">
        <v>7</v>
      </c>
      <c r="D3">
        <v>5</v>
      </c>
      <c r="E3">
        <v>43</v>
      </c>
      <c r="F3">
        <v>840</v>
      </c>
    </row>
    <row r="4" spans="1:9">
      <c r="A4" t="s">
        <v>158</v>
      </c>
      <c r="B4">
        <v>326.2</v>
      </c>
      <c r="C4">
        <v>13</v>
      </c>
      <c r="D4">
        <v>4</v>
      </c>
      <c r="E4">
        <v>39</v>
      </c>
      <c r="F4">
        <v>880</v>
      </c>
      <c r="G4" s="3">
        <f>((B4*D4)+(B5*D5))/(D4+D5)</f>
        <v>347.20000000000005</v>
      </c>
      <c r="H4" s="3">
        <f>(C4+C5)/(D4+D5)</f>
        <v>3.8888888888888888</v>
      </c>
      <c r="I4" s="3">
        <f>(F4+F5)/(E4+E5)</f>
        <v>19.326923076923077</v>
      </c>
    </row>
    <row r="5" spans="1:9">
      <c r="A5" t="s">
        <v>158</v>
      </c>
      <c r="B5">
        <v>364</v>
      </c>
      <c r="C5">
        <v>22</v>
      </c>
      <c r="D5">
        <v>5</v>
      </c>
      <c r="E5">
        <v>65</v>
      </c>
      <c r="F5">
        <v>1130</v>
      </c>
    </row>
    <row r="6" spans="1:9">
      <c r="A6" t="s">
        <v>171</v>
      </c>
      <c r="B6">
        <v>167.5</v>
      </c>
      <c r="C6">
        <v>3</v>
      </c>
      <c r="D6">
        <v>4</v>
      </c>
      <c r="E6">
        <v>28</v>
      </c>
      <c r="F6">
        <v>400</v>
      </c>
      <c r="G6" s="3">
        <f>((B6*D6)+(B7*D7))/(D6+D7)</f>
        <v>161.66666666666666</v>
      </c>
      <c r="H6" s="3">
        <f>(C6+C7)/(D6+D7)</f>
        <v>0.77777777777777779</v>
      </c>
      <c r="I6" s="3">
        <f>(F6+F7)/(E6+E7)</f>
        <v>14.833333333333334</v>
      </c>
    </row>
    <row r="7" spans="1:9">
      <c r="A7" t="s">
        <v>171</v>
      </c>
      <c r="B7">
        <v>157</v>
      </c>
      <c r="C7">
        <v>4</v>
      </c>
      <c r="D7">
        <v>5</v>
      </c>
      <c r="E7">
        <v>32</v>
      </c>
      <c r="F7">
        <v>490</v>
      </c>
    </row>
    <row r="8" spans="1:9">
      <c r="A8" t="s">
        <v>175</v>
      </c>
      <c r="B8">
        <v>261</v>
      </c>
      <c r="C8">
        <v>15</v>
      </c>
      <c r="D8">
        <v>5</v>
      </c>
      <c r="E8">
        <v>47</v>
      </c>
      <c r="F8">
        <v>800</v>
      </c>
      <c r="G8" s="3">
        <f>((B8*D8)+(B9*D9))/(D8+D9)</f>
        <v>241.5</v>
      </c>
      <c r="H8" s="3">
        <f>(C8+C9)/(D8+D9)</f>
        <v>2.1</v>
      </c>
      <c r="I8" s="3">
        <f>(F8+F9)/(E8+E9)</f>
        <v>16.931818181818183</v>
      </c>
    </row>
    <row r="9" spans="1:9">
      <c r="A9" t="s">
        <v>175</v>
      </c>
      <c r="B9">
        <v>222</v>
      </c>
      <c r="C9">
        <v>6</v>
      </c>
      <c r="D9">
        <v>5</v>
      </c>
      <c r="E9">
        <v>41</v>
      </c>
      <c r="F9">
        <v>690</v>
      </c>
    </row>
    <row r="10" spans="1:9">
      <c r="A10" t="s">
        <v>159</v>
      </c>
      <c r="B10">
        <v>115</v>
      </c>
      <c r="C10">
        <v>7</v>
      </c>
      <c r="D10">
        <v>4</v>
      </c>
      <c r="E10">
        <v>22</v>
      </c>
      <c r="F10">
        <v>255</v>
      </c>
      <c r="G10" s="3">
        <f>((B10*D10)+(B11*D11))/(D10+D11)</f>
        <v>198.33333333333334</v>
      </c>
      <c r="H10" s="3">
        <f>(C10+C11)/(D10+D11)</f>
        <v>2.1111111111111112</v>
      </c>
      <c r="I10" s="3">
        <f>(F10+F11)/(E10+E11)</f>
        <v>13.533333333333333</v>
      </c>
    </row>
    <row r="11" spans="1:9">
      <c r="A11" t="s">
        <v>159</v>
      </c>
      <c r="B11">
        <v>265</v>
      </c>
      <c r="C11">
        <v>12</v>
      </c>
      <c r="D11">
        <v>5</v>
      </c>
      <c r="E11">
        <v>53</v>
      </c>
      <c r="F11">
        <v>760</v>
      </c>
    </row>
    <row r="12" spans="1:9">
      <c r="A12" t="s">
        <v>164</v>
      </c>
      <c r="B12">
        <v>635</v>
      </c>
      <c r="C12">
        <v>35</v>
      </c>
      <c r="D12">
        <v>4</v>
      </c>
      <c r="E12">
        <v>66</v>
      </c>
      <c r="F12">
        <v>1730</v>
      </c>
      <c r="G12" s="3">
        <f>((B12*D12)+(B13*D13))/(D12+D13)</f>
        <v>470.40000000000003</v>
      </c>
      <c r="H12" s="3">
        <f>(C12+C13)/(D12+D13)</f>
        <v>7.25</v>
      </c>
      <c r="I12" s="3">
        <f>(F12+F13)/(E12+E13)</f>
        <v>25.878378378378379</v>
      </c>
    </row>
    <row r="13" spans="1:9">
      <c r="A13" t="s">
        <v>164</v>
      </c>
      <c r="B13">
        <v>388.1</v>
      </c>
      <c r="C13">
        <v>52</v>
      </c>
      <c r="D13">
        <v>8</v>
      </c>
      <c r="E13">
        <v>82</v>
      </c>
      <c r="F13">
        <v>2100</v>
      </c>
    </row>
    <row r="14" spans="1:9">
      <c r="A14" t="s">
        <v>20</v>
      </c>
      <c r="B14">
        <v>537.5</v>
      </c>
      <c r="C14">
        <v>33</v>
      </c>
      <c r="D14">
        <v>4</v>
      </c>
      <c r="E14">
        <v>57</v>
      </c>
      <c r="F14">
        <v>1440</v>
      </c>
      <c r="G14" s="3">
        <f>((B14*D14)+(B15*D15))/(D14+D15)</f>
        <v>431</v>
      </c>
      <c r="H14" s="3">
        <f>(C14+C15)/(D14+D15)</f>
        <v>6.5</v>
      </c>
      <c r="I14" s="3">
        <f>(F14+F15)/(E14+E15)</f>
        <v>24.444444444444443</v>
      </c>
    </row>
    <row r="15" spans="1:9">
      <c r="A15" t="s">
        <v>20</v>
      </c>
      <c r="B15">
        <v>360</v>
      </c>
      <c r="C15">
        <v>32</v>
      </c>
      <c r="D15">
        <v>6</v>
      </c>
      <c r="E15">
        <v>60</v>
      </c>
      <c r="F15">
        <v>1420</v>
      </c>
    </row>
    <row r="16" spans="1:9">
      <c r="A16" t="s">
        <v>33</v>
      </c>
      <c r="B16">
        <v>85</v>
      </c>
      <c r="C16">
        <v>3</v>
      </c>
      <c r="D16">
        <v>4</v>
      </c>
      <c r="E16">
        <v>15</v>
      </c>
      <c r="F16">
        <v>180</v>
      </c>
      <c r="G16" s="3">
        <f>((B16*D16)+(B17*D17))/(D16+D17)</f>
        <v>98.1</v>
      </c>
      <c r="H16" s="3">
        <f>(C16+C17)/(D16+D17)</f>
        <v>0.5</v>
      </c>
      <c r="I16" s="3">
        <f>(F16+F17)/(E16+E17)</f>
        <v>10.25</v>
      </c>
    </row>
    <row r="17" spans="1:9">
      <c r="A17" t="s">
        <v>33</v>
      </c>
      <c r="B17">
        <v>111.2</v>
      </c>
      <c r="C17">
        <v>1</v>
      </c>
      <c r="D17">
        <v>4</v>
      </c>
      <c r="E17">
        <v>25</v>
      </c>
      <c r="F17">
        <v>230</v>
      </c>
    </row>
    <row r="18" spans="1:9">
      <c r="A18" t="s">
        <v>31</v>
      </c>
      <c r="B18">
        <v>272</v>
      </c>
      <c r="C18">
        <v>15</v>
      </c>
      <c r="D18">
        <v>5</v>
      </c>
      <c r="E18">
        <v>47</v>
      </c>
      <c r="F18">
        <v>880</v>
      </c>
      <c r="G18" s="3">
        <f>((B18*D18)+(B19*D19))/(D18+D19)</f>
        <v>248.5</v>
      </c>
      <c r="H18" s="3">
        <f>(C18+C19)/(D18+D19)</f>
        <v>2.7</v>
      </c>
      <c r="I18" s="3">
        <f>(F18+F19)/(E18+E19)</f>
        <v>18.295454545454547</v>
      </c>
    </row>
    <row r="19" spans="1:9">
      <c r="A19" t="s">
        <v>31</v>
      </c>
      <c r="B19">
        <v>225</v>
      </c>
      <c r="C19">
        <v>12</v>
      </c>
      <c r="D19">
        <v>5</v>
      </c>
      <c r="E19">
        <v>41</v>
      </c>
      <c r="F19">
        <v>730</v>
      </c>
    </row>
    <row r="20" spans="1:9">
      <c r="A20" t="s">
        <v>172</v>
      </c>
      <c r="B20">
        <v>112.5</v>
      </c>
      <c r="C20">
        <v>4</v>
      </c>
      <c r="D20">
        <v>4</v>
      </c>
      <c r="E20">
        <v>20</v>
      </c>
      <c r="F20">
        <v>250</v>
      </c>
      <c r="G20" s="3">
        <f>((B20*D20)+(B21*D21))/(D20+D21)</f>
        <v>96.428571428571431</v>
      </c>
      <c r="H20" s="3">
        <f>(C20+C21)/(D20+D21)</f>
        <v>0.5714285714285714</v>
      </c>
      <c r="I20" s="3">
        <f>(F20+F21)/(E20+E21)</f>
        <v>10.909090909090908</v>
      </c>
    </row>
    <row r="21" spans="1:9">
      <c r="A21" t="s">
        <v>172</v>
      </c>
      <c r="B21">
        <v>75</v>
      </c>
      <c r="C21">
        <v>0</v>
      </c>
      <c r="D21">
        <v>3</v>
      </c>
      <c r="E21">
        <v>13</v>
      </c>
      <c r="F21">
        <v>110</v>
      </c>
    </row>
    <row r="22" spans="1:9">
      <c r="A22" t="s">
        <v>167</v>
      </c>
      <c r="B22">
        <v>92.5</v>
      </c>
      <c r="C22">
        <v>4</v>
      </c>
      <c r="D22">
        <v>4</v>
      </c>
      <c r="E22">
        <v>20</v>
      </c>
      <c r="F22">
        <v>150</v>
      </c>
      <c r="G22" s="3">
        <f>((B22*D22)+(B23*D23))/(D22+D23)</f>
        <v>76.666666666666671</v>
      </c>
      <c r="H22" s="3">
        <f>(C22+C23)/(D22+D23)</f>
        <v>0.66666666666666663</v>
      </c>
      <c r="I22" s="3">
        <f>(F22+F23)/(E22+E23)</f>
        <v>6.2962962962962967</v>
      </c>
    </row>
    <row r="23" spans="1:9">
      <c r="A23" t="s">
        <v>167</v>
      </c>
      <c r="B23">
        <v>45</v>
      </c>
      <c r="C23">
        <v>0</v>
      </c>
      <c r="D23">
        <v>2</v>
      </c>
      <c r="E23">
        <v>7</v>
      </c>
      <c r="F23">
        <v>20</v>
      </c>
    </row>
    <row r="24" spans="1:9">
      <c r="A24" t="s">
        <v>170</v>
      </c>
      <c r="B24">
        <v>216.2</v>
      </c>
      <c r="C24">
        <v>5</v>
      </c>
      <c r="D24">
        <v>4</v>
      </c>
      <c r="E24">
        <v>34</v>
      </c>
      <c r="F24">
        <v>540</v>
      </c>
      <c r="G24" s="3">
        <f>((B24*D24)+(B25*D25))/(D24+D25)</f>
        <v>216.64444444444445</v>
      </c>
      <c r="H24" s="3">
        <f>(C24+C25)/(D24+D25)</f>
        <v>1.1111111111111112</v>
      </c>
      <c r="I24" s="3">
        <f>(F24+F25)/(E24+E25)</f>
        <v>16.266666666666666</v>
      </c>
    </row>
    <row r="25" spans="1:9">
      <c r="A25" t="s">
        <v>170</v>
      </c>
      <c r="B25">
        <v>217</v>
      </c>
      <c r="C25">
        <v>5</v>
      </c>
      <c r="D25">
        <v>5</v>
      </c>
      <c r="E25">
        <v>41</v>
      </c>
      <c r="F25">
        <v>680</v>
      </c>
    </row>
    <row r="26" spans="1:9">
      <c r="A26" t="s">
        <v>177</v>
      </c>
      <c r="B26">
        <v>70</v>
      </c>
      <c r="C26">
        <v>4</v>
      </c>
      <c r="D26">
        <v>5</v>
      </c>
      <c r="E26">
        <v>15</v>
      </c>
      <c r="F26">
        <v>200</v>
      </c>
      <c r="G26" s="3">
        <f>((B26*D26)+(B27*D27))/(D26+D27)</f>
        <v>99</v>
      </c>
      <c r="H26" s="3">
        <f>(C26+C27)/(D26+D27)</f>
        <v>1.1000000000000001</v>
      </c>
      <c r="I26" s="3">
        <f>(F26+F27)/(E26+E27)</f>
        <v>10.978260869565217</v>
      </c>
    </row>
    <row r="27" spans="1:9">
      <c r="A27" t="s">
        <v>177</v>
      </c>
      <c r="B27">
        <v>128</v>
      </c>
      <c r="C27">
        <v>7</v>
      </c>
      <c r="D27">
        <v>5</v>
      </c>
      <c r="E27">
        <v>31</v>
      </c>
      <c r="F27">
        <v>305</v>
      </c>
    </row>
    <row r="28" spans="1:9">
      <c r="A28" t="s">
        <v>165</v>
      </c>
      <c r="B28">
        <v>343.8</v>
      </c>
      <c r="C28">
        <v>18</v>
      </c>
      <c r="D28">
        <v>4</v>
      </c>
      <c r="E28">
        <v>45</v>
      </c>
      <c r="F28">
        <v>880</v>
      </c>
      <c r="G28" s="3">
        <f>((B28*D28)+(B29*D29))/(D28+D29)</f>
        <v>322.24444444444441</v>
      </c>
      <c r="H28" s="3">
        <f>(C28+C29)/(D28+D29)</f>
        <v>4.2222222222222223</v>
      </c>
      <c r="I28" s="3">
        <f>(F28+F29)/(E28+E29)</f>
        <v>18.814432989690722</v>
      </c>
    </row>
    <row r="29" spans="1:9">
      <c r="A29" t="s">
        <v>165</v>
      </c>
      <c r="B29">
        <v>305</v>
      </c>
      <c r="C29">
        <v>20</v>
      </c>
      <c r="D29">
        <v>5</v>
      </c>
      <c r="E29">
        <v>52</v>
      </c>
      <c r="F29">
        <v>945</v>
      </c>
    </row>
    <row r="30" spans="1:9">
      <c r="A30" t="s">
        <v>173</v>
      </c>
      <c r="B30">
        <v>437</v>
      </c>
      <c r="C30">
        <v>25</v>
      </c>
      <c r="D30">
        <v>5</v>
      </c>
      <c r="E30">
        <v>62</v>
      </c>
      <c r="F30">
        <v>1515</v>
      </c>
      <c r="G30" s="3">
        <f>((B30*D30)+(B31*D31))/(D30+D31)</f>
        <v>359.5</v>
      </c>
      <c r="H30" s="3">
        <f>(C30+C31)/(D30+D31)</f>
        <v>5</v>
      </c>
      <c r="I30" s="3">
        <f>(F30+F31)/(E30+E31)</f>
        <v>23.78640776699029</v>
      </c>
    </row>
    <row r="31" spans="1:9">
      <c r="A31" t="s">
        <v>173</v>
      </c>
      <c r="B31">
        <v>282</v>
      </c>
      <c r="C31">
        <v>25</v>
      </c>
      <c r="D31">
        <v>5</v>
      </c>
      <c r="E31">
        <v>41</v>
      </c>
      <c r="F31">
        <v>935</v>
      </c>
    </row>
    <row r="32" spans="1:9">
      <c r="A32" t="s">
        <v>166</v>
      </c>
      <c r="B32">
        <v>262.5</v>
      </c>
      <c r="C32">
        <v>12</v>
      </c>
      <c r="D32">
        <v>4</v>
      </c>
      <c r="E32">
        <v>38</v>
      </c>
      <c r="F32">
        <v>640</v>
      </c>
      <c r="G32" s="3">
        <f>((B32*D32)+(B33*D33))/(D32+D33)</f>
        <v>219.44444444444446</v>
      </c>
      <c r="H32" s="3">
        <f>(C32+C33)/(D32+D33)</f>
        <v>2.1111111111111112</v>
      </c>
      <c r="I32" s="3">
        <f>(F32+F33)/(E32+E33)</f>
        <v>15.194805194805195</v>
      </c>
    </row>
    <row r="33" spans="1:9">
      <c r="A33" t="s">
        <v>166</v>
      </c>
      <c r="B33">
        <v>185</v>
      </c>
      <c r="C33">
        <v>7</v>
      </c>
      <c r="D33">
        <v>5</v>
      </c>
      <c r="E33">
        <v>39</v>
      </c>
      <c r="F33">
        <v>530</v>
      </c>
    </row>
    <row r="34" spans="1:9">
      <c r="A34" t="s">
        <v>168</v>
      </c>
      <c r="B34">
        <v>561.20000000000005</v>
      </c>
      <c r="C34">
        <v>31</v>
      </c>
      <c r="D34">
        <v>4</v>
      </c>
      <c r="E34">
        <v>59</v>
      </c>
      <c r="F34">
        <v>1530</v>
      </c>
      <c r="G34" s="3">
        <f>((B34*D34)+(B35*D35))/(D34+D35)</f>
        <v>478.15454545454554</v>
      </c>
      <c r="H34" s="3">
        <f>(C34+C35)/(D34+D35)</f>
        <v>6.5454545454545459</v>
      </c>
      <c r="I34" s="3">
        <f>(F34+F35)/(E34+E35)</f>
        <v>25.354609929078013</v>
      </c>
    </row>
    <row r="35" spans="1:9">
      <c r="A35" t="s">
        <v>168</v>
      </c>
      <c r="B35">
        <v>430.7</v>
      </c>
      <c r="C35">
        <v>41</v>
      </c>
      <c r="D35">
        <v>7</v>
      </c>
      <c r="E35">
        <v>82</v>
      </c>
      <c r="F35">
        <v>2045</v>
      </c>
    </row>
    <row r="36" spans="1:9">
      <c r="A36" t="s">
        <v>174</v>
      </c>
      <c r="B36">
        <v>451</v>
      </c>
      <c r="C36">
        <v>27</v>
      </c>
      <c r="D36">
        <v>5</v>
      </c>
      <c r="E36">
        <v>65</v>
      </c>
      <c r="F36">
        <v>1540</v>
      </c>
      <c r="G36" s="3">
        <f>((B36*D36)+(B37*D37))/(D36+D37)</f>
        <v>358</v>
      </c>
      <c r="H36" s="3">
        <f>(C36+C37)/(D36+D37)</f>
        <v>4.9000000000000004</v>
      </c>
      <c r="I36" s="3">
        <f>(F36+F37)/(E36+E37)</f>
        <v>23.774509803921568</v>
      </c>
    </row>
    <row r="37" spans="1:9">
      <c r="A37" t="s">
        <v>174</v>
      </c>
      <c r="B37">
        <v>265</v>
      </c>
      <c r="C37">
        <v>22</v>
      </c>
      <c r="D37">
        <v>5</v>
      </c>
      <c r="E37">
        <v>37</v>
      </c>
      <c r="F37">
        <v>885</v>
      </c>
    </row>
    <row r="38" spans="1:9">
      <c r="A38" t="s">
        <v>169</v>
      </c>
      <c r="B38">
        <v>303.8</v>
      </c>
      <c r="C38">
        <v>10</v>
      </c>
      <c r="D38">
        <v>4</v>
      </c>
      <c r="E38">
        <v>41</v>
      </c>
      <c r="F38">
        <v>820</v>
      </c>
      <c r="G38" s="3">
        <f>((B38*D38)+(B39*D39))/(D38+D39)</f>
        <v>283.35555555555555</v>
      </c>
      <c r="H38" s="3">
        <f>(C38+C39)/(D38+D39)</f>
        <v>2.4444444444444446</v>
      </c>
      <c r="I38" s="3">
        <f>(F38+F39)/(E38+E39)</f>
        <v>18.444444444444443</v>
      </c>
    </row>
    <row r="39" spans="1:9">
      <c r="A39" t="s">
        <v>169</v>
      </c>
      <c r="B39">
        <v>267</v>
      </c>
      <c r="C39">
        <v>12</v>
      </c>
      <c r="D39">
        <v>5</v>
      </c>
      <c r="E39">
        <v>49</v>
      </c>
      <c r="F39">
        <v>840</v>
      </c>
    </row>
    <row r="40" spans="1:9">
      <c r="A40" t="s">
        <v>176</v>
      </c>
      <c r="B40">
        <v>239</v>
      </c>
      <c r="C40">
        <v>13</v>
      </c>
      <c r="D40">
        <v>5</v>
      </c>
      <c r="E40">
        <v>39</v>
      </c>
      <c r="F40">
        <v>780</v>
      </c>
      <c r="G40" s="3">
        <f>((B40*D40)+(B41*D41))/(D40+D41)</f>
        <v>228.5</v>
      </c>
      <c r="H40" s="3">
        <f>(C40+C41)/(D40+D41)</f>
        <v>2.1</v>
      </c>
      <c r="I40" s="3">
        <f>(F40+F41)/(E40+E41)</f>
        <v>17.590361445783131</v>
      </c>
    </row>
    <row r="41" spans="1:9">
      <c r="A41" t="s">
        <v>176</v>
      </c>
      <c r="B41">
        <v>218</v>
      </c>
      <c r="C41">
        <v>8</v>
      </c>
      <c r="D41">
        <v>5</v>
      </c>
      <c r="E41">
        <v>44</v>
      </c>
      <c r="F41">
        <v>680</v>
      </c>
    </row>
    <row r="42" spans="1:9">
      <c r="A42" t="s">
        <v>24</v>
      </c>
      <c r="B42">
        <v>437.5</v>
      </c>
      <c r="C42">
        <v>29</v>
      </c>
      <c r="D42">
        <v>4</v>
      </c>
      <c r="E42">
        <v>51</v>
      </c>
      <c r="F42">
        <v>1125</v>
      </c>
      <c r="G42" s="3">
        <f>((B42*D42)+(B43*D43))/(D42+D43)</f>
        <v>358.33333333333331</v>
      </c>
      <c r="H42" s="3">
        <f>(C42+C43)/(D42+D43)</f>
        <v>5.1111111111111107</v>
      </c>
      <c r="I42" s="3">
        <f>(F42+F43)/(E42+E43)</f>
        <v>23.172043010752688</v>
      </c>
    </row>
    <row r="43" spans="1:9">
      <c r="A43" t="s">
        <v>24</v>
      </c>
      <c r="B43">
        <v>295</v>
      </c>
      <c r="C43">
        <v>17</v>
      </c>
      <c r="D43">
        <v>5</v>
      </c>
      <c r="E43">
        <v>42</v>
      </c>
      <c r="F43">
        <v>1030</v>
      </c>
    </row>
  </sheetData>
  <sortState ref="A2:F47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B2" sqref="B2"/>
    </sheetView>
  </sheetViews>
  <sheetFormatPr defaultRowHeight="15"/>
  <cols>
    <col min="1" max="1" width="18.140625" bestFit="1" customWidth="1"/>
    <col min="2" max="2" width="12" style="3" bestFit="1" customWidth="1"/>
    <col min="3" max="3" width="12" style="3" customWidth="1"/>
    <col min="5" max="5" width="9.140625" style="3"/>
    <col min="7" max="9" width="9.140625" style="3"/>
    <col min="10" max="10" width="12" style="3" bestFit="1" customWidth="1"/>
  </cols>
  <sheetData>
    <row r="1" spans="1:11">
      <c r="A1" s="4" t="s">
        <v>2</v>
      </c>
      <c r="B1" s="4" t="s">
        <v>405</v>
      </c>
      <c r="C1" s="4" t="s">
        <v>179</v>
      </c>
      <c r="D1" s="4" t="s">
        <v>83</v>
      </c>
      <c r="E1" s="4" t="s">
        <v>359</v>
      </c>
      <c r="F1" s="4" t="s">
        <v>19</v>
      </c>
      <c r="G1" s="4" t="s">
        <v>116</v>
      </c>
      <c r="H1" s="4" t="s">
        <v>375</v>
      </c>
      <c r="I1" s="4" t="s">
        <v>308</v>
      </c>
      <c r="J1" s="4" t="s">
        <v>38</v>
      </c>
      <c r="K1" s="4" t="s">
        <v>157</v>
      </c>
    </row>
    <row r="2" spans="1:11">
      <c r="A2" s="5" t="s">
        <v>130</v>
      </c>
      <c r="B2" s="3">
        <f>COUNT(BDAT!$E$2:$E$807)</f>
        <v>35</v>
      </c>
      <c r="C2" s="3">
        <f>COUNT(FKT!$E$2:$E$807)</f>
        <v>48</v>
      </c>
      <c r="D2">
        <f>COUNT('HT22'!$E$2:$E$807)</f>
        <v>30</v>
      </c>
      <c r="E2" s="3">
        <f>COUNT(IS103A!$E$2:$E$807)</f>
        <v>14</v>
      </c>
      <c r="F2" s="3">
        <f>COUNT('IS107'!$E$2:$E$807)</f>
        <v>156</v>
      </c>
      <c r="G2" s="3">
        <f>COUNT(IS108A!$E$2:$E$807)</f>
        <v>38</v>
      </c>
      <c r="H2" s="3">
        <f>COUNT('IS109'!$E$2:$E$807)</f>
        <v>40</v>
      </c>
      <c r="I2" s="3">
        <f>COUNT(IS110A!$E$2:$E$807)</f>
        <v>36</v>
      </c>
      <c r="J2" s="3">
        <f>COUNT('MN Novice'!$E$2:$E$807)</f>
        <v>24</v>
      </c>
      <c r="K2" s="3">
        <f>COUNT(OLEFIN!$E$2:$E$807)</f>
        <v>45</v>
      </c>
    </row>
    <row r="3" spans="1:11">
      <c r="A3" s="3" t="s">
        <v>131</v>
      </c>
      <c r="B3" s="3">
        <f>AVERAGE(BDAT!$E$2:$E$807)</f>
        <v>13.250571428571426</v>
      </c>
      <c r="C3" s="3">
        <f>AVERAGE(FKT!$E$2:$E$807)</f>
        <v>14.780833333333332</v>
      </c>
      <c r="D3" s="3">
        <f>AVERAGE('HT22'!$E$2:$E$807)</f>
        <v>15.380769644811568</v>
      </c>
      <c r="E3" s="3">
        <f>AVERAGE(IS103A!$E$2:$E$807)</f>
        <v>16.26071428571429</v>
      </c>
      <c r="F3" s="3">
        <f>AVERAGE('IS107'!$E$2:$E$807)</f>
        <v>13.399796751920649</v>
      </c>
      <c r="G3" s="3">
        <f>AVERAGE(IS108A!$E$2:$E$807)</f>
        <v>14.942105263157899</v>
      </c>
      <c r="H3" s="3">
        <f>AVERAGE('IS109'!$E$2:$E$807)</f>
        <v>11.753499999999999</v>
      </c>
      <c r="I3" s="3">
        <f>AVERAGE(IS110A!$E$2:$E$807)</f>
        <v>13.674444444444443</v>
      </c>
      <c r="J3" s="3">
        <f>AVERAGE('MN Novice'!$E$2:$E$807)</f>
        <v>13.3125</v>
      </c>
      <c r="K3" s="3">
        <f>AVERAGE(OLEFIN!$E$2:$E$807)</f>
        <v>17.651362864588545</v>
      </c>
    </row>
    <row r="4" spans="1:11">
      <c r="A4" s="3" t="s">
        <v>132</v>
      </c>
      <c r="B4" s="3">
        <f>MEDIAN(BDAT!$E$2:$E$807)</f>
        <v>11.77</v>
      </c>
      <c r="C4" s="3">
        <f>MEDIAN(FKT!$E$2:$E$807)</f>
        <v>14.675000000000001</v>
      </c>
      <c r="D4" s="3">
        <f>MEDIAN('HT22'!$E$2:$E$807)</f>
        <v>14.301666666666666</v>
      </c>
      <c r="E4" s="3">
        <f>MEDIAN(IS103A!$E$2:$E$807)</f>
        <v>16.41</v>
      </c>
      <c r="F4" s="3">
        <f>MEDIAN('IS107'!$E$2:$E$807)</f>
        <v>12.42</v>
      </c>
      <c r="G4" s="3">
        <f>MEDIAN(IS108A!$E$2:$E$807)</f>
        <v>14.465</v>
      </c>
      <c r="H4" s="3">
        <f>MEDIAN('IS109'!$E$2:$E$807)</f>
        <v>10.695</v>
      </c>
      <c r="I4" s="3">
        <f>MEDIAN(IS110A!$E$2:$E$807)</f>
        <v>13.594999999999999</v>
      </c>
      <c r="J4" s="3">
        <f>MEDIAN('MN Novice'!$E$2:$E$807)</f>
        <v>13.844999999999999</v>
      </c>
      <c r="K4" s="3">
        <f>MEDIAN(OLEFIN!$E$2:$E$807)</f>
        <v>17.77</v>
      </c>
    </row>
    <row r="5" spans="1:11">
      <c r="A5" s="3" t="s">
        <v>133</v>
      </c>
      <c r="B5" s="3">
        <f>QUARTILE(BDAT!$E$2:$E$807,3)</f>
        <v>18.175000000000001</v>
      </c>
      <c r="C5" s="3">
        <f>QUARTILE(FKT!$E$2:$E$807,3)</f>
        <v>18.177500000000002</v>
      </c>
      <c r="D5" s="3">
        <f>QUARTILE('HT22'!$E$2:$E$807,3)</f>
        <v>19.831249999999997</v>
      </c>
      <c r="E5" s="3">
        <f>QUARTILE(IS103A!$E$2:$E$807,3)</f>
        <v>18.074999999999999</v>
      </c>
      <c r="F5" s="3">
        <f>QUARTILE('IS107'!$E$2:$E$807,3)</f>
        <v>17.018362831858408</v>
      </c>
      <c r="G5" s="3">
        <f>QUARTILE(IS108A!$E$2:$E$807,3)</f>
        <v>17.98</v>
      </c>
      <c r="H5" s="3">
        <f>QUARTILE('IS109'!$E$2:$E$807,3)</f>
        <v>16.29</v>
      </c>
      <c r="I5" s="3">
        <f>QUARTILE(IS110A!$E$2:$E$807,3)</f>
        <v>16.655000000000001</v>
      </c>
      <c r="J5" s="3">
        <f>QUARTILE('MN Novice'!$E$2:$E$807,3)</f>
        <v>15.4375</v>
      </c>
      <c r="K5" s="3">
        <f>QUARTILE(OLEFIN!$E$2:$E$807,3)</f>
        <v>23.2</v>
      </c>
    </row>
    <row r="6" spans="1:11">
      <c r="A6" s="3" t="s">
        <v>134</v>
      </c>
      <c r="B6" s="3">
        <f>QUARTILE(BDAT!$E$2:$E$807,1)</f>
        <v>8.4600000000000009</v>
      </c>
      <c r="C6" s="3">
        <f>QUARTILE(FKT!$E$2:$E$807,1)</f>
        <v>10.327500000000001</v>
      </c>
      <c r="D6" s="3">
        <f>QUARTILE('HT22'!$E$2:$E$807,1)</f>
        <v>11.734111221449851</v>
      </c>
      <c r="E6" s="3">
        <f>QUARTILE(IS103A!$E$2:$E$807,1)</f>
        <v>12.7225</v>
      </c>
      <c r="F6" s="3">
        <f>QUARTILE('IS107'!$E$2:$E$807,1)</f>
        <v>9.6074999999999999</v>
      </c>
      <c r="G6" s="3">
        <f>QUARTILE(IS108A!$E$2:$E$807,1)</f>
        <v>11.7775</v>
      </c>
      <c r="H6" s="3">
        <f>QUARTILE('IS109'!$E$2:$E$807,1)</f>
        <v>7.6000000000000005</v>
      </c>
      <c r="I6" s="3">
        <f>QUARTILE(IS110A!$E$2:$E$807,1)</f>
        <v>10.3225</v>
      </c>
      <c r="J6" s="3">
        <f>QUARTILE('MN Novice'!$E$2:$E$807,1)</f>
        <v>11.25</v>
      </c>
      <c r="K6" s="3">
        <f>QUARTILE(OLEFIN!$E$2:$E$807,1)</f>
        <v>13.64</v>
      </c>
    </row>
    <row r="7" spans="1:11">
      <c r="A7" s="3" t="s">
        <v>135</v>
      </c>
      <c r="B7" s="3">
        <f>STDEVP(BDAT!$E$2:$E$807)</f>
        <v>5.676879899007476</v>
      </c>
      <c r="C7" s="3">
        <f>STDEVP(FKT!$E$2:$E$807)</f>
        <v>6.2956277266228424</v>
      </c>
      <c r="D7" s="3">
        <f>STDEVP('HT22'!$E$2:$E$807)</f>
        <v>4.7662151881832626</v>
      </c>
      <c r="E7" s="3">
        <f>STDEVP(IS103A!$E$2:$E$807)</f>
        <v>4.6762950296235104</v>
      </c>
      <c r="F7" s="3">
        <f>STDEVP('IS107'!$E$2:$E$807)</f>
        <v>4.8611415720255229</v>
      </c>
      <c r="G7" s="3">
        <f>STDEVP(IS108A!$E$2:$E$807)</f>
        <v>3.886509161523199</v>
      </c>
      <c r="H7" s="3">
        <f>STDEVP('IS109'!$E$2:$E$807)</f>
        <v>5.5136446884071244</v>
      </c>
      <c r="I7" s="3">
        <f>STDEVP(IS110A!$E$2:$E$807)</f>
        <v>4.0080401448175582</v>
      </c>
      <c r="J7" s="3">
        <f>STDEVP('MN Novice'!$E$2:$E$807)</f>
        <v>3.2322956883098888</v>
      </c>
      <c r="K7" s="3">
        <f>STDEVP(OLEFIN!$E$2:$E$807)</f>
        <v>5.7736934500601205</v>
      </c>
    </row>
    <row r="8" spans="1:11">
      <c r="A8" s="3" t="s">
        <v>136</v>
      </c>
      <c r="B8" s="3">
        <f>MAX(BDAT!$E$2:$E$807)</f>
        <v>24.37</v>
      </c>
      <c r="C8" s="3">
        <f>MAX(FKT!$E$2:$E$807)</f>
        <v>26.91</v>
      </c>
      <c r="D8" s="3">
        <f>MAX('HT22'!$E$2:$E$807)</f>
        <v>24.458598726114651</v>
      </c>
      <c r="E8" s="3">
        <f>MAX(IS103A!$E$2:$E$807)</f>
        <v>25.58</v>
      </c>
      <c r="F8" s="3">
        <f>MAX('IS107'!$E$2:$E$807)</f>
        <v>23.46</v>
      </c>
      <c r="G8" s="3">
        <f>MAX(IS108A!$E$2:$E$807)</f>
        <v>23.11</v>
      </c>
      <c r="H8" s="3">
        <f>MAX('IS109'!$E$2:$E$807)</f>
        <v>24.72</v>
      </c>
      <c r="I8" s="3">
        <f>MAX(IS110A!$E$2:$E$807)</f>
        <v>22.36</v>
      </c>
      <c r="J8" s="3">
        <f>MAX('MN Novice'!$E$2:$E$807)</f>
        <v>20.27</v>
      </c>
      <c r="K8" s="3">
        <f>MAX(OLEFIN!$E$2:$E$807)</f>
        <v>26.76</v>
      </c>
    </row>
    <row r="9" spans="1:11">
      <c r="A9" s="3" t="s">
        <v>137</v>
      </c>
      <c r="B9" s="3">
        <f>MIN(BDAT!$E$2:$E$807)</f>
        <v>5.31</v>
      </c>
      <c r="C9" s="3">
        <f>MIN(FKT!$E$2:$E$807)</f>
        <v>2.5</v>
      </c>
      <c r="D9" s="3">
        <f>MIN('HT22'!$E$2:$E$807)</f>
        <v>7.33</v>
      </c>
      <c r="E9" s="3">
        <f>MIN(IS103A!$E$2:$E$807)</f>
        <v>8.18</v>
      </c>
      <c r="F9" s="3">
        <f>MIN('IS107'!$E$2:$E$807)</f>
        <v>1.7999999999999998</v>
      </c>
      <c r="G9" s="3">
        <f>MIN(IS108A!$E$2:$E$807)</f>
        <v>7.08</v>
      </c>
      <c r="H9" s="3">
        <f>MIN('IS109'!$E$2:$E$807)</f>
        <v>2.5</v>
      </c>
      <c r="I9" s="3">
        <f>MIN(IS110A!$E$2:$E$807)</f>
        <v>5.68</v>
      </c>
      <c r="J9" s="3">
        <f>MIN('MN Novice'!$E$2:$E$807)</f>
        <v>6.32</v>
      </c>
      <c r="K9" s="3">
        <f>MIN(OLEFIN!$E$2:$E$807)</f>
        <v>5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B25" sqref="B25"/>
    </sheetView>
  </sheetViews>
  <sheetFormatPr defaultRowHeight="15"/>
  <cols>
    <col min="1" max="1" width="24.140625" bestFit="1" customWidth="1"/>
    <col min="2" max="2" width="22.85546875" bestFit="1" customWidth="1"/>
    <col min="3" max="3" width="5.7109375" bestFit="1" customWidth="1"/>
    <col min="4" max="5" width="6" bestFit="1" customWidth="1"/>
    <col min="6" max="6" width="12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407</v>
      </c>
      <c r="B2" s="5" t="s">
        <v>406</v>
      </c>
      <c r="C2" s="5" t="s">
        <v>405</v>
      </c>
      <c r="D2" s="5">
        <v>552.20000000000005</v>
      </c>
      <c r="E2" s="5">
        <v>24.37</v>
      </c>
      <c r="F2" s="5">
        <f>98/9</f>
        <v>10.888888888888889</v>
      </c>
    </row>
    <row r="3" spans="1:6">
      <c r="A3" s="5" t="s">
        <v>408</v>
      </c>
      <c r="B3" s="5" t="s">
        <v>406</v>
      </c>
      <c r="C3" s="5" t="s">
        <v>405</v>
      </c>
      <c r="D3" s="5">
        <v>388.9</v>
      </c>
      <c r="E3" s="5">
        <v>18.25</v>
      </c>
      <c r="F3" s="5">
        <f>39/9</f>
        <v>4.333333333333333</v>
      </c>
    </row>
    <row r="4" spans="1:6">
      <c r="A4" s="5" t="s">
        <v>409</v>
      </c>
      <c r="B4" s="5" t="s">
        <v>406</v>
      </c>
      <c r="C4" s="5" t="s">
        <v>405</v>
      </c>
      <c r="D4" s="5">
        <v>261.10000000000002</v>
      </c>
      <c r="E4" s="5">
        <v>13.78</v>
      </c>
      <c r="F4" s="5">
        <f>19/9</f>
        <v>2.1111111111111112</v>
      </c>
    </row>
    <row r="5" spans="1:6">
      <c r="A5" s="5" t="s">
        <v>166</v>
      </c>
      <c r="B5" s="5" t="s">
        <v>406</v>
      </c>
      <c r="C5" s="5" t="s">
        <v>405</v>
      </c>
      <c r="D5" s="5">
        <v>226.1</v>
      </c>
      <c r="E5" s="5">
        <v>14.46</v>
      </c>
      <c r="F5" s="5">
        <f>13/9</f>
        <v>1.4444444444444444</v>
      </c>
    </row>
    <row r="6" spans="1:6">
      <c r="A6" s="5" t="s">
        <v>410</v>
      </c>
      <c r="B6" s="5" t="s">
        <v>406</v>
      </c>
      <c r="C6" s="5" t="s">
        <v>405</v>
      </c>
      <c r="D6" s="5">
        <v>220</v>
      </c>
      <c r="E6" s="5">
        <v>13.24</v>
      </c>
      <c r="F6" s="5">
        <f>15/9</f>
        <v>1.6666666666666667</v>
      </c>
    </row>
    <row r="7" spans="1:6">
      <c r="A7" s="5" t="s">
        <v>411</v>
      </c>
      <c r="B7" s="5" t="s">
        <v>406</v>
      </c>
      <c r="C7" s="5" t="s">
        <v>405</v>
      </c>
      <c r="D7" s="5">
        <v>151.69999999999999</v>
      </c>
      <c r="E7" s="5">
        <v>11.77</v>
      </c>
      <c r="F7" s="5">
        <f>8/9</f>
        <v>0.88888888888888884</v>
      </c>
    </row>
    <row r="8" spans="1:6">
      <c r="A8" s="5" t="s">
        <v>171</v>
      </c>
      <c r="B8" s="5" t="s">
        <v>406</v>
      </c>
      <c r="C8" s="5" t="s">
        <v>405</v>
      </c>
      <c r="D8" s="5">
        <v>120</v>
      </c>
      <c r="E8" s="5">
        <v>10.66</v>
      </c>
      <c r="F8" s="5">
        <f>4/9</f>
        <v>0.44444444444444442</v>
      </c>
    </row>
    <row r="9" spans="1:6">
      <c r="A9" s="5" t="s">
        <v>412</v>
      </c>
      <c r="B9" s="5" t="s">
        <v>406</v>
      </c>
      <c r="C9" s="5" t="s">
        <v>405</v>
      </c>
      <c r="D9" s="5">
        <v>65</v>
      </c>
      <c r="E9" s="5">
        <v>7.94</v>
      </c>
      <c r="F9" s="5">
        <f>1/9</f>
        <v>0.1111111111111111</v>
      </c>
    </row>
    <row r="10" spans="1:6">
      <c r="A10" s="5" t="s">
        <v>413</v>
      </c>
      <c r="B10" s="5" t="s">
        <v>406</v>
      </c>
      <c r="C10" s="5" t="s">
        <v>405</v>
      </c>
      <c r="D10" s="5">
        <v>68.3</v>
      </c>
      <c r="E10" s="5">
        <v>6.89</v>
      </c>
      <c r="F10" s="5">
        <f>5/9</f>
        <v>0.55555555555555558</v>
      </c>
    </row>
    <row r="11" spans="1:6">
      <c r="A11" s="5" t="s">
        <v>172</v>
      </c>
      <c r="B11" s="5" t="s">
        <v>406</v>
      </c>
      <c r="C11" s="5" t="s">
        <v>405</v>
      </c>
      <c r="D11" s="5">
        <v>48.3</v>
      </c>
      <c r="E11" s="5">
        <v>5.31</v>
      </c>
      <c r="F11" s="5">
        <v>0</v>
      </c>
    </row>
    <row r="12" spans="1:6">
      <c r="A12" s="5" t="s">
        <v>414</v>
      </c>
      <c r="B12" s="5" t="s">
        <v>406</v>
      </c>
      <c r="C12" s="5" t="s">
        <v>405</v>
      </c>
      <c r="D12" s="5">
        <v>565</v>
      </c>
      <c r="E12" s="5">
        <v>23.79</v>
      </c>
      <c r="F12" s="5">
        <f>87/9</f>
        <v>9.6666666666666661</v>
      </c>
    </row>
    <row r="13" spans="1:6">
      <c r="A13" s="5" t="s">
        <v>415</v>
      </c>
      <c r="B13" s="5" t="s">
        <v>406</v>
      </c>
      <c r="C13" s="5" t="s">
        <v>405</v>
      </c>
      <c r="D13" s="5">
        <v>415</v>
      </c>
      <c r="E13" s="5">
        <v>21.39</v>
      </c>
      <c r="F13" s="5">
        <f>43/9</f>
        <v>4.7777777777777777</v>
      </c>
    </row>
    <row r="14" spans="1:6">
      <c r="A14" s="5" t="s">
        <v>416</v>
      </c>
      <c r="B14" s="5" t="s">
        <v>406</v>
      </c>
      <c r="C14" s="5" t="s">
        <v>405</v>
      </c>
      <c r="D14" s="5">
        <v>361.7</v>
      </c>
      <c r="E14" s="5">
        <v>20.76</v>
      </c>
      <c r="F14" s="5">
        <f>31/9</f>
        <v>3.4444444444444446</v>
      </c>
    </row>
    <row r="15" spans="1:6">
      <c r="A15" s="5" t="s">
        <v>417</v>
      </c>
      <c r="B15" s="5" t="s">
        <v>406</v>
      </c>
      <c r="C15" s="5" t="s">
        <v>405</v>
      </c>
      <c r="D15" s="5">
        <v>357.8</v>
      </c>
      <c r="E15" s="5">
        <v>20.78</v>
      </c>
      <c r="F15" s="5">
        <f>45/9</f>
        <v>5</v>
      </c>
    </row>
    <row r="16" spans="1:6">
      <c r="A16" s="5" t="s">
        <v>158</v>
      </c>
      <c r="B16" s="5" t="s">
        <v>406</v>
      </c>
      <c r="C16" s="5" t="s">
        <v>405</v>
      </c>
      <c r="D16" s="5">
        <v>331.7</v>
      </c>
      <c r="E16" s="5">
        <v>17.260000000000002</v>
      </c>
      <c r="F16" s="5">
        <f>37/9</f>
        <v>4.1111111111111107</v>
      </c>
    </row>
    <row r="17" spans="1:6">
      <c r="A17" s="5" t="s">
        <v>418</v>
      </c>
      <c r="B17" s="5" t="s">
        <v>406</v>
      </c>
      <c r="C17" s="5" t="s">
        <v>405</v>
      </c>
      <c r="D17" s="5">
        <v>167.2</v>
      </c>
      <c r="E17" s="5">
        <v>13.03</v>
      </c>
      <c r="F17" s="5">
        <f>7/9</f>
        <v>0.77777777777777779</v>
      </c>
    </row>
    <row r="18" spans="1:6">
      <c r="A18" s="5" t="s">
        <v>419</v>
      </c>
      <c r="B18" s="5" t="s">
        <v>406</v>
      </c>
      <c r="C18" s="5" t="s">
        <v>405</v>
      </c>
      <c r="D18" s="5">
        <v>145</v>
      </c>
      <c r="E18" s="5">
        <v>8.6999999999999993</v>
      </c>
      <c r="F18" s="5">
        <f>8/9</f>
        <v>0.88888888888888884</v>
      </c>
    </row>
    <row r="19" spans="1:6">
      <c r="A19" s="5" t="s">
        <v>420</v>
      </c>
      <c r="B19" s="5" t="s">
        <v>406</v>
      </c>
      <c r="C19" s="5" t="s">
        <v>405</v>
      </c>
      <c r="D19" s="5">
        <v>93.3</v>
      </c>
      <c r="E19" s="5">
        <v>8.2200000000000006</v>
      </c>
      <c r="F19" s="5">
        <f>12/9</f>
        <v>1.3333333333333333</v>
      </c>
    </row>
    <row r="20" spans="1:6">
      <c r="A20" s="5" t="s">
        <v>421</v>
      </c>
      <c r="B20" s="5" t="s">
        <v>406</v>
      </c>
      <c r="C20" s="5" t="s">
        <v>405</v>
      </c>
      <c r="D20" s="5">
        <v>88.9</v>
      </c>
      <c r="E20" s="5">
        <v>9.07</v>
      </c>
      <c r="F20" s="5">
        <f>2/9</f>
        <v>0.22222222222222221</v>
      </c>
    </row>
    <row r="21" spans="1:6">
      <c r="A21" s="5" t="s">
        <v>422</v>
      </c>
      <c r="B21" s="5" t="s">
        <v>406</v>
      </c>
      <c r="C21" s="5" t="s">
        <v>405</v>
      </c>
      <c r="D21" s="5">
        <v>66.7</v>
      </c>
      <c r="E21" s="5">
        <v>10</v>
      </c>
      <c r="F21" s="5">
        <f>2/9</f>
        <v>0.22222222222222221</v>
      </c>
    </row>
    <row r="22" spans="1:6">
      <c r="A22" s="3" t="s">
        <v>487</v>
      </c>
      <c r="B22" s="5" t="s">
        <v>494</v>
      </c>
      <c r="C22" s="5" t="s">
        <v>405</v>
      </c>
      <c r="D22" s="3">
        <v>473</v>
      </c>
      <c r="E22" s="3">
        <v>20.9</v>
      </c>
      <c r="F22" s="3">
        <f>28/6</f>
        <v>4.666666666666667</v>
      </c>
    </row>
    <row r="23" spans="1:6">
      <c r="A23" s="3" t="s">
        <v>85</v>
      </c>
      <c r="B23" s="5" t="s">
        <v>494</v>
      </c>
      <c r="C23" s="5" t="s">
        <v>405</v>
      </c>
      <c r="D23" s="3">
        <v>384</v>
      </c>
      <c r="E23" s="3">
        <v>20.7</v>
      </c>
      <c r="F23" s="3">
        <f>27/6</f>
        <v>4.5</v>
      </c>
    </row>
    <row r="24" spans="1:6">
      <c r="A24" s="3" t="s">
        <v>90</v>
      </c>
      <c r="B24" s="5" t="s">
        <v>494</v>
      </c>
      <c r="C24" s="5" t="s">
        <v>405</v>
      </c>
      <c r="D24" s="3">
        <v>384</v>
      </c>
      <c r="E24" s="3">
        <v>20.100000000000001</v>
      </c>
      <c r="F24" s="3">
        <v>4</v>
      </c>
    </row>
    <row r="25" spans="1:6">
      <c r="A25" s="3" t="s">
        <v>95</v>
      </c>
      <c r="B25" s="5" t="s">
        <v>494</v>
      </c>
      <c r="C25" s="5" t="s">
        <v>405</v>
      </c>
      <c r="D25" s="3">
        <v>319</v>
      </c>
      <c r="E25" s="3">
        <v>18.100000000000001</v>
      </c>
      <c r="F25" s="3">
        <f>16/6</f>
        <v>2.6666666666666665</v>
      </c>
    </row>
    <row r="26" spans="1:6">
      <c r="A26" s="3" t="s">
        <v>488</v>
      </c>
      <c r="B26" s="5" t="s">
        <v>494</v>
      </c>
      <c r="C26" s="5" t="s">
        <v>405</v>
      </c>
      <c r="D26" s="3">
        <v>116</v>
      </c>
      <c r="E26" s="3">
        <v>7.4</v>
      </c>
      <c r="F26" s="3">
        <f>4/6</f>
        <v>0.66666666666666663</v>
      </c>
    </row>
    <row r="27" spans="1:6">
      <c r="A27" s="3" t="s">
        <v>489</v>
      </c>
      <c r="B27" s="5" t="s">
        <v>494</v>
      </c>
      <c r="C27" s="5" t="s">
        <v>405</v>
      </c>
      <c r="D27" s="3">
        <v>318</v>
      </c>
      <c r="E27" s="3">
        <v>17.8</v>
      </c>
      <c r="F27" s="3">
        <f>15/6</f>
        <v>2.5</v>
      </c>
    </row>
    <row r="28" spans="1:6">
      <c r="A28" s="3" t="s">
        <v>490</v>
      </c>
      <c r="B28" s="5" t="s">
        <v>494</v>
      </c>
      <c r="C28" s="5" t="s">
        <v>405</v>
      </c>
      <c r="D28" s="3">
        <v>140</v>
      </c>
      <c r="E28" s="3">
        <v>10.199999999999999</v>
      </c>
      <c r="F28" s="3">
        <f>4/6</f>
        <v>0.66666666666666663</v>
      </c>
    </row>
    <row r="29" spans="1:6">
      <c r="A29" s="3" t="s">
        <v>92</v>
      </c>
      <c r="B29" s="5" t="s">
        <v>494</v>
      </c>
      <c r="C29" s="5" t="s">
        <v>405</v>
      </c>
      <c r="D29" s="3">
        <v>131</v>
      </c>
      <c r="E29" s="3">
        <v>12.9</v>
      </c>
      <c r="F29" s="3">
        <f>4/6</f>
        <v>0.66666666666666663</v>
      </c>
    </row>
    <row r="30" spans="1:6">
      <c r="A30" s="3" t="s">
        <v>491</v>
      </c>
      <c r="B30" s="5" t="s">
        <v>494</v>
      </c>
      <c r="C30" s="5" t="s">
        <v>405</v>
      </c>
      <c r="D30" s="3">
        <v>112</v>
      </c>
      <c r="E30" s="3">
        <v>10</v>
      </c>
      <c r="F30" s="3">
        <f>2/6</f>
        <v>0.33333333333333331</v>
      </c>
    </row>
    <row r="31" spans="1:6">
      <c r="A31" s="3" t="s">
        <v>98</v>
      </c>
      <c r="B31" s="5" t="s">
        <v>494</v>
      </c>
      <c r="C31" s="5" t="s">
        <v>405</v>
      </c>
      <c r="D31" s="3">
        <v>94</v>
      </c>
      <c r="E31" s="3">
        <v>8.6999999999999993</v>
      </c>
      <c r="F31" s="3">
        <v>0</v>
      </c>
    </row>
    <row r="32" spans="1:6">
      <c r="A32" s="3" t="s">
        <v>89</v>
      </c>
      <c r="B32" s="5" t="s">
        <v>494</v>
      </c>
      <c r="C32" s="5" t="s">
        <v>405</v>
      </c>
      <c r="D32" s="3">
        <v>81</v>
      </c>
      <c r="E32" s="3">
        <v>5.4</v>
      </c>
      <c r="F32" s="3">
        <v>0.5</v>
      </c>
    </row>
    <row r="33" spans="1:6">
      <c r="A33" s="3" t="s">
        <v>94</v>
      </c>
      <c r="B33" s="5" t="s">
        <v>494</v>
      </c>
      <c r="C33" s="5" t="s">
        <v>405</v>
      </c>
      <c r="D33" s="3">
        <v>99</v>
      </c>
      <c r="E33" s="3">
        <v>9</v>
      </c>
      <c r="F33" s="3">
        <v>0</v>
      </c>
    </row>
    <row r="34" spans="1:6">
      <c r="A34" s="3" t="s">
        <v>430</v>
      </c>
      <c r="B34" s="5" t="s">
        <v>494</v>
      </c>
      <c r="C34" s="5" t="s">
        <v>405</v>
      </c>
      <c r="D34" s="3">
        <v>67</v>
      </c>
      <c r="E34" s="3">
        <v>8.1999999999999993</v>
      </c>
      <c r="F34" s="3">
        <f>2/6</f>
        <v>0.33333333333333331</v>
      </c>
    </row>
    <row r="35" spans="1:6">
      <c r="A35" s="3" t="s">
        <v>492</v>
      </c>
      <c r="B35" s="5" t="s">
        <v>494</v>
      </c>
      <c r="C35" s="5" t="s">
        <v>405</v>
      </c>
      <c r="D35" s="3">
        <v>49</v>
      </c>
      <c r="E35" s="3">
        <v>6.5</v>
      </c>
      <c r="F35" s="3">
        <v>0</v>
      </c>
    </row>
    <row r="36" spans="1:6">
      <c r="A36" s="3" t="s">
        <v>493</v>
      </c>
      <c r="B36" s="5" t="s">
        <v>494</v>
      </c>
      <c r="C36" s="5" t="s">
        <v>405</v>
      </c>
      <c r="D36" s="3">
        <v>38</v>
      </c>
      <c r="E36" s="3">
        <v>8.1999999999999993</v>
      </c>
      <c r="F36" s="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/>
  </sheetViews>
  <sheetFormatPr defaultRowHeight="15"/>
  <cols>
    <col min="1" max="1" width="20.85546875" bestFit="1" customWidth="1"/>
    <col min="2" max="2" width="16.7109375" bestFit="1" customWidth="1"/>
    <col min="3" max="3" width="4.140625" bestFit="1" customWidth="1"/>
    <col min="4" max="5" width="6" bestFit="1" customWidth="1"/>
    <col min="6" max="6" width="5.57031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188</v>
      </c>
      <c r="B2" s="5" t="s">
        <v>178</v>
      </c>
      <c r="C2" s="5" t="s">
        <v>179</v>
      </c>
      <c r="D2" s="5">
        <v>504</v>
      </c>
      <c r="E2" s="5">
        <v>25.91</v>
      </c>
      <c r="F2" s="5" t="s">
        <v>64</v>
      </c>
    </row>
    <row r="3" spans="1:6">
      <c r="A3" s="5" t="s">
        <v>180</v>
      </c>
      <c r="B3" s="5" t="s">
        <v>178</v>
      </c>
      <c r="C3" s="5" t="s">
        <v>179</v>
      </c>
      <c r="D3" s="5">
        <v>568.5</v>
      </c>
      <c r="E3" s="5">
        <v>25.56</v>
      </c>
      <c r="F3" s="5" t="s">
        <v>64</v>
      </c>
    </row>
    <row r="4" spans="1:6">
      <c r="A4" s="5" t="s">
        <v>196</v>
      </c>
      <c r="B4" s="5" t="s">
        <v>178</v>
      </c>
      <c r="C4" s="5" t="s">
        <v>179</v>
      </c>
      <c r="D4" s="5">
        <v>365.6</v>
      </c>
      <c r="E4" s="5">
        <v>19.57</v>
      </c>
      <c r="F4" s="5" t="s">
        <v>64</v>
      </c>
    </row>
    <row r="5" spans="1:6">
      <c r="A5" s="5" t="s">
        <v>189</v>
      </c>
      <c r="B5" s="5" t="s">
        <v>178</v>
      </c>
      <c r="C5" s="5" t="s">
        <v>179</v>
      </c>
      <c r="D5" s="5">
        <v>306.7</v>
      </c>
      <c r="E5" s="5">
        <v>17.920000000000002</v>
      </c>
      <c r="F5" s="5" t="s">
        <v>64</v>
      </c>
    </row>
    <row r="6" spans="1:6">
      <c r="A6" s="5" t="s">
        <v>190</v>
      </c>
      <c r="B6" s="5" t="s">
        <v>178</v>
      </c>
      <c r="C6" s="5" t="s">
        <v>179</v>
      </c>
      <c r="D6" s="5">
        <v>254.4</v>
      </c>
      <c r="E6" s="5">
        <v>17.43</v>
      </c>
      <c r="F6" s="5" t="s">
        <v>64</v>
      </c>
    </row>
    <row r="7" spans="1:6">
      <c r="A7" s="5" t="s">
        <v>184</v>
      </c>
      <c r="B7" s="5" t="s">
        <v>178</v>
      </c>
      <c r="C7" s="5" t="s">
        <v>179</v>
      </c>
      <c r="D7" s="5">
        <v>181.4</v>
      </c>
      <c r="E7" s="5">
        <v>17.13</v>
      </c>
      <c r="F7" s="5" t="s">
        <v>64</v>
      </c>
    </row>
    <row r="8" spans="1:6">
      <c r="A8" s="5" t="s">
        <v>192</v>
      </c>
      <c r="B8" s="5" t="s">
        <v>178</v>
      </c>
      <c r="C8" s="5" t="s">
        <v>179</v>
      </c>
      <c r="D8" s="5">
        <v>197.1</v>
      </c>
      <c r="E8" s="5">
        <v>16.23</v>
      </c>
      <c r="F8" s="5" t="s">
        <v>64</v>
      </c>
    </row>
    <row r="9" spans="1:6">
      <c r="A9" s="5" t="s">
        <v>197</v>
      </c>
      <c r="B9" s="5" t="s">
        <v>178</v>
      </c>
      <c r="C9" s="5" t="s">
        <v>179</v>
      </c>
      <c r="D9" s="5">
        <v>280</v>
      </c>
      <c r="E9" s="5">
        <v>15.62</v>
      </c>
      <c r="F9" s="5" t="s">
        <v>64</v>
      </c>
    </row>
    <row r="10" spans="1:6">
      <c r="A10" s="5" t="s">
        <v>181</v>
      </c>
      <c r="B10" s="5" t="s">
        <v>178</v>
      </c>
      <c r="C10" s="5" t="s">
        <v>179</v>
      </c>
      <c r="D10" s="5">
        <v>199.3</v>
      </c>
      <c r="E10" s="5">
        <v>15</v>
      </c>
      <c r="F10" s="5" t="s">
        <v>64</v>
      </c>
    </row>
    <row r="11" spans="1:6">
      <c r="A11" s="5" t="s">
        <v>183</v>
      </c>
      <c r="B11" s="5" t="s">
        <v>178</v>
      </c>
      <c r="C11" s="5" t="s">
        <v>179</v>
      </c>
      <c r="D11" s="5">
        <v>259.3</v>
      </c>
      <c r="E11" s="5">
        <v>14.93</v>
      </c>
      <c r="F11" s="5" t="s">
        <v>64</v>
      </c>
    </row>
    <row r="12" spans="1:6">
      <c r="A12" s="5" t="s">
        <v>198</v>
      </c>
      <c r="B12" s="5" t="s">
        <v>178</v>
      </c>
      <c r="C12" s="5" t="s">
        <v>179</v>
      </c>
      <c r="D12" s="5">
        <v>203.8</v>
      </c>
      <c r="E12" s="5">
        <v>14.41</v>
      </c>
      <c r="F12" s="5" t="s">
        <v>64</v>
      </c>
    </row>
    <row r="13" spans="1:6">
      <c r="A13" s="5" t="s">
        <v>182</v>
      </c>
      <c r="B13" s="5" t="s">
        <v>178</v>
      </c>
      <c r="C13" s="5" t="s">
        <v>179</v>
      </c>
      <c r="D13" s="5">
        <v>197.5</v>
      </c>
      <c r="E13" s="5">
        <v>14.33</v>
      </c>
      <c r="F13" s="5" t="s">
        <v>64</v>
      </c>
    </row>
    <row r="14" spans="1:6">
      <c r="A14" s="5" t="s">
        <v>191</v>
      </c>
      <c r="B14" s="5" t="s">
        <v>178</v>
      </c>
      <c r="C14" s="5" t="s">
        <v>179</v>
      </c>
      <c r="D14" s="5">
        <v>201.4</v>
      </c>
      <c r="E14" s="5">
        <v>13.93</v>
      </c>
      <c r="F14" s="5" t="s">
        <v>64</v>
      </c>
    </row>
    <row r="15" spans="1:6">
      <c r="A15" s="5" t="s">
        <v>185</v>
      </c>
      <c r="B15" s="5" t="s">
        <v>178</v>
      </c>
      <c r="C15" s="5" t="s">
        <v>179</v>
      </c>
      <c r="D15" s="5">
        <v>118.6</v>
      </c>
      <c r="E15" s="5">
        <v>11.54</v>
      </c>
      <c r="F15" s="5" t="s">
        <v>64</v>
      </c>
    </row>
    <row r="16" spans="1:6">
      <c r="A16" s="5" t="s">
        <v>193</v>
      </c>
      <c r="B16" s="5" t="s">
        <v>178</v>
      </c>
      <c r="C16" s="5" t="s">
        <v>179</v>
      </c>
      <c r="D16" s="5">
        <v>138.6</v>
      </c>
      <c r="E16" s="5">
        <v>11.3</v>
      </c>
      <c r="F16" s="5" t="s">
        <v>64</v>
      </c>
    </row>
    <row r="17" spans="1:6">
      <c r="A17" s="5" t="s">
        <v>186</v>
      </c>
      <c r="B17" s="5" t="s">
        <v>178</v>
      </c>
      <c r="C17" s="5" t="s">
        <v>179</v>
      </c>
      <c r="D17" s="5">
        <v>115</v>
      </c>
      <c r="E17" s="5">
        <v>10.75</v>
      </c>
      <c r="F17" s="5" t="s">
        <v>64</v>
      </c>
    </row>
    <row r="18" spans="1:6">
      <c r="A18" s="5" t="s">
        <v>200</v>
      </c>
      <c r="B18" s="5" t="s">
        <v>178</v>
      </c>
      <c r="C18" s="5" t="s">
        <v>179</v>
      </c>
      <c r="D18" s="5">
        <v>91.4</v>
      </c>
      <c r="E18" s="5">
        <v>7.76</v>
      </c>
      <c r="F18" s="5" t="s">
        <v>64</v>
      </c>
    </row>
    <row r="19" spans="1:6">
      <c r="A19" s="5" t="s">
        <v>195</v>
      </c>
      <c r="B19" s="5" t="s">
        <v>178</v>
      </c>
      <c r="C19" s="5" t="s">
        <v>179</v>
      </c>
      <c r="D19" s="5">
        <v>75</v>
      </c>
      <c r="E19" s="5">
        <v>7.5</v>
      </c>
      <c r="F19" s="5" t="s">
        <v>64</v>
      </c>
    </row>
    <row r="20" spans="1:6">
      <c r="A20" s="5" t="s">
        <v>199</v>
      </c>
      <c r="B20" s="5" t="s">
        <v>178</v>
      </c>
      <c r="C20" s="5" t="s">
        <v>179</v>
      </c>
      <c r="D20" s="5">
        <v>108.6</v>
      </c>
      <c r="E20" s="5">
        <v>7.33</v>
      </c>
      <c r="F20" s="5" t="s">
        <v>64</v>
      </c>
    </row>
    <row r="21" spans="1:6">
      <c r="A21" s="5" t="s">
        <v>201</v>
      </c>
      <c r="B21" s="5" t="s">
        <v>178</v>
      </c>
      <c r="C21" s="5" t="s">
        <v>179</v>
      </c>
      <c r="D21" s="5">
        <v>65.7</v>
      </c>
      <c r="E21" s="5">
        <v>6.96</v>
      </c>
      <c r="F21" s="5" t="s">
        <v>64</v>
      </c>
    </row>
    <row r="22" spans="1:6">
      <c r="A22" s="5" t="s">
        <v>202</v>
      </c>
      <c r="B22" s="5" t="s">
        <v>178</v>
      </c>
      <c r="C22" s="5" t="s">
        <v>179</v>
      </c>
      <c r="D22" s="5">
        <v>45</v>
      </c>
      <c r="E22" s="5">
        <v>6.5</v>
      </c>
      <c r="F22" s="5" t="s">
        <v>64</v>
      </c>
    </row>
    <row r="23" spans="1:6">
      <c r="A23" s="5" t="s">
        <v>187</v>
      </c>
      <c r="B23" s="5" t="s">
        <v>178</v>
      </c>
      <c r="C23" s="5" t="s">
        <v>179</v>
      </c>
      <c r="D23" s="5">
        <v>62.9</v>
      </c>
      <c r="E23" s="5">
        <v>6.48</v>
      </c>
      <c r="F23" s="5" t="s">
        <v>64</v>
      </c>
    </row>
    <row r="24" spans="1:6">
      <c r="A24" s="5" t="s">
        <v>194</v>
      </c>
      <c r="B24" s="5" t="s">
        <v>178</v>
      </c>
      <c r="C24" s="5" t="s">
        <v>179</v>
      </c>
      <c r="D24" s="5">
        <v>31.4</v>
      </c>
      <c r="E24" s="5">
        <v>6.25</v>
      </c>
      <c r="F24" s="5" t="s">
        <v>64</v>
      </c>
    </row>
    <row r="25" spans="1:6">
      <c r="A25" s="5" t="s">
        <v>203</v>
      </c>
      <c r="B25" s="5" t="s">
        <v>178</v>
      </c>
      <c r="C25" s="5" t="s">
        <v>179</v>
      </c>
      <c r="D25" s="5">
        <v>34.299999999999997</v>
      </c>
      <c r="E25" s="5">
        <v>2.5</v>
      </c>
      <c r="F25" s="5" t="s">
        <v>64</v>
      </c>
    </row>
    <row r="26" spans="1:6">
      <c r="A26" s="5" t="s">
        <v>440</v>
      </c>
      <c r="B26" s="5" t="s">
        <v>458</v>
      </c>
      <c r="C26" s="5" t="s">
        <v>179</v>
      </c>
      <c r="D26" s="5">
        <v>580</v>
      </c>
      <c r="E26" s="5">
        <v>26.91</v>
      </c>
      <c r="F26" s="5" t="s">
        <v>64</v>
      </c>
    </row>
    <row r="27" spans="1:6">
      <c r="A27" s="5" t="s">
        <v>368</v>
      </c>
      <c r="B27" s="5" t="s">
        <v>458</v>
      </c>
      <c r="C27" s="5" t="s">
        <v>179</v>
      </c>
      <c r="D27" s="5">
        <v>415.7</v>
      </c>
      <c r="E27" s="5">
        <v>24.24</v>
      </c>
      <c r="F27" s="5" t="s">
        <v>64</v>
      </c>
    </row>
    <row r="28" spans="1:6">
      <c r="A28" s="5" t="s">
        <v>369</v>
      </c>
      <c r="B28" s="5" t="s">
        <v>458</v>
      </c>
      <c r="C28" s="5" t="s">
        <v>179</v>
      </c>
      <c r="D28" s="5">
        <v>377.1</v>
      </c>
      <c r="E28" s="5">
        <v>21.43</v>
      </c>
      <c r="F28" s="5" t="s">
        <v>64</v>
      </c>
    </row>
    <row r="29" spans="1:6">
      <c r="A29" s="5" t="s">
        <v>441</v>
      </c>
      <c r="B29" s="5" t="s">
        <v>458</v>
      </c>
      <c r="C29" s="5" t="s">
        <v>179</v>
      </c>
      <c r="D29" s="5">
        <v>314.3</v>
      </c>
      <c r="E29" s="5">
        <v>18.95</v>
      </c>
      <c r="F29" s="5" t="s">
        <v>64</v>
      </c>
    </row>
    <row r="30" spans="1:6">
      <c r="A30" s="5" t="s">
        <v>442</v>
      </c>
      <c r="B30" s="5" t="s">
        <v>458</v>
      </c>
      <c r="C30" s="5" t="s">
        <v>179</v>
      </c>
      <c r="D30" s="5">
        <v>142.9</v>
      </c>
      <c r="E30" s="5">
        <v>10.83</v>
      </c>
      <c r="F30" s="5" t="s">
        <v>64</v>
      </c>
    </row>
    <row r="31" spans="1:6">
      <c r="A31" s="5" t="s">
        <v>443</v>
      </c>
      <c r="B31" s="5" t="s">
        <v>458</v>
      </c>
      <c r="C31" s="5" t="s">
        <v>179</v>
      </c>
      <c r="D31" s="5">
        <v>51.4</v>
      </c>
      <c r="E31" s="5">
        <v>6.36</v>
      </c>
      <c r="F31" s="5" t="s">
        <v>64</v>
      </c>
    </row>
    <row r="32" spans="1:6">
      <c r="A32" s="5" t="s">
        <v>444</v>
      </c>
      <c r="B32" s="5" t="s">
        <v>458</v>
      </c>
      <c r="C32" s="5" t="s">
        <v>179</v>
      </c>
      <c r="D32" s="5">
        <v>48.6</v>
      </c>
      <c r="E32" s="5">
        <v>7</v>
      </c>
      <c r="F32" s="5" t="s">
        <v>64</v>
      </c>
    </row>
    <row r="33" spans="1:6">
      <c r="A33" s="5" t="s">
        <v>445</v>
      </c>
      <c r="B33" s="5" t="s">
        <v>458</v>
      </c>
      <c r="C33" s="5" t="s">
        <v>179</v>
      </c>
      <c r="D33" s="5">
        <v>34.299999999999997</v>
      </c>
      <c r="E33" s="5">
        <v>8.4600000000000009</v>
      </c>
      <c r="F33" s="5" t="s">
        <v>64</v>
      </c>
    </row>
    <row r="34" spans="1:6">
      <c r="A34" s="5" t="s">
        <v>446</v>
      </c>
      <c r="B34" s="5" t="s">
        <v>458</v>
      </c>
      <c r="C34" s="5" t="s">
        <v>179</v>
      </c>
      <c r="D34" s="5">
        <v>548.6</v>
      </c>
      <c r="E34" s="5">
        <v>26.23</v>
      </c>
      <c r="F34" s="5" t="s">
        <v>64</v>
      </c>
    </row>
    <row r="35" spans="1:6">
      <c r="A35" s="5" t="s">
        <v>447</v>
      </c>
      <c r="B35" s="5" t="s">
        <v>458</v>
      </c>
      <c r="C35" s="5" t="s">
        <v>179</v>
      </c>
      <c r="D35" s="5">
        <v>405.7</v>
      </c>
      <c r="E35" s="5">
        <v>21.91</v>
      </c>
      <c r="F35" s="5" t="s">
        <v>64</v>
      </c>
    </row>
    <row r="36" spans="1:6">
      <c r="A36" s="5" t="s">
        <v>448</v>
      </c>
      <c r="B36" s="5" t="s">
        <v>458</v>
      </c>
      <c r="C36" s="5" t="s">
        <v>179</v>
      </c>
      <c r="D36" s="5">
        <v>305.7</v>
      </c>
      <c r="E36" s="5">
        <v>20.57</v>
      </c>
      <c r="F36" s="5" t="s">
        <v>64</v>
      </c>
    </row>
    <row r="37" spans="1:6">
      <c r="A37" s="5" t="s">
        <v>362</v>
      </c>
      <c r="B37" s="5" t="s">
        <v>458</v>
      </c>
      <c r="C37" s="5" t="s">
        <v>179</v>
      </c>
      <c r="D37" s="5">
        <v>218.6</v>
      </c>
      <c r="E37" s="5">
        <v>15.93</v>
      </c>
      <c r="F37" s="5" t="s">
        <v>64</v>
      </c>
    </row>
    <row r="38" spans="1:6">
      <c r="A38" s="5" t="s">
        <v>449</v>
      </c>
      <c r="B38" s="5" t="s">
        <v>458</v>
      </c>
      <c r="C38" s="5" t="s">
        <v>179</v>
      </c>
      <c r="D38" s="5">
        <v>214.3</v>
      </c>
      <c r="E38" s="5">
        <v>17.27</v>
      </c>
      <c r="F38" s="5" t="s">
        <v>64</v>
      </c>
    </row>
    <row r="39" spans="1:6">
      <c r="A39" s="5" t="s">
        <v>364</v>
      </c>
      <c r="B39" s="5" t="s">
        <v>458</v>
      </c>
      <c r="C39" s="5" t="s">
        <v>179</v>
      </c>
      <c r="D39" s="5">
        <v>107.1</v>
      </c>
      <c r="E39" s="5">
        <v>10.83</v>
      </c>
      <c r="F39" s="5" t="s">
        <v>64</v>
      </c>
    </row>
    <row r="40" spans="1:6">
      <c r="A40" s="5" t="s">
        <v>450</v>
      </c>
      <c r="B40" s="5" t="s">
        <v>458</v>
      </c>
      <c r="C40" s="5" t="s">
        <v>179</v>
      </c>
      <c r="D40" s="5">
        <v>120</v>
      </c>
      <c r="E40" s="5">
        <v>12.11</v>
      </c>
      <c r="F40" s="5" t="s">
        <v>64</v>
      </c>
    </row>
    <row r="41" spans="1:6">
      <c r="A41" s="5" t="s">
        <v>451</v>
      </c>
      <c r="B41" s="5" t="s">
        <v>458</v>
      </c>
      <c r="C41" s="5" t="s">
        <v>179</v>
      </c>
      <c r="D41" s="5">
        <v>87.1</v>
      </c>
      <c r="E41" s="5">
        <v>9.06</v>
      </c>
      <c r="F41" s="5" t="s">
        <v>64</v>
      </c>
    </row>
    <row r="42" spans="1:6">
      <c r="A42" s="5" t="s">
        <v>452</v>
      </c>
      <c r="B42" s="5" t="s">
        <v>458</v>
      </c>
      <c r="C42" s="5" t="s">
        <v>179</v>
      </c>
      <c r="D42" s="5">
        <v>480</v>
      </c>
      <c r="E42" s="5">
        <v>25</v>
      </c>
      <c r="F42" s="5" t="s">
        <v>64</v>
      </c>
    </row>
    <row r="43" spans="1:6">
      <c r="A43" s="5" t="s">
        <v>360</v>
      </c>
      <c r="B43" s="5" t="s">
        <v>458</v>
      </c>
      <c r="C43" s="5" t="s">
        <v>179</v>
      </c>
      <c r="D43" s="5">
        <v>474.3</v>
      </c>
      <c r="E43" s="5">
        <v>24.95</v>
      </c>
      <c r="F43" s="5" t="s">
        <v>64</v>
      </c>
    </row>
    <row r="44" spans="1:6">
      <c r="A44" s="5" t="s">
        <v>453</v>
      </c>
      <c r="B44" s="5" t="s">
        <v>458</v>
      </c>
      <c r="C44" s="5" t="s">
        <v>179</v>
      </c>
      <c r="D44" s="5">
        <v>230</v>
      </c>
      <c r="E44" s="5">
        <v>15.16</v>
      </c>
      <c r="F44" s="5" t="s">
        <v>64</v>
      </c>
    </row>
    <row r="45" spans="1:6">
      <c r="A45" s="5" t="s">
        <v>454</v>
      </c>
      <c r="B45" s="5" t="s">
        <v>458</v>
      </c>
      <c r="C45" s="5" t="s">
        <v>179</v>
      </c>
      <c r="D45" s="5">
        <v>214.3</v>
      </c>
      <c r="E45" s="5">
        <v>17.78</v>
      </c>
      <c r="F45" s="5" t="s">
        <v>64</v>
      </c>
    </row>
    <row r="46" spans="1:6">
      <c r="A46" s="5" t="s">
        <v>361</v>
      </c>
      <c r="B46" s="5" t="s">
        <v>458</v>
      </c>
      <c r="C46" s="5" t="s">
        <v>179</v>
      </c>
      <c r="D46" s="5">
        <v>210</v>
      </c>
      <c r="E46" s="5">
        <v>16.25</v>
      </c>
      <c r="F46" s="5" t="s">
        <v>64</v>
      </c>
    </row>
    <row r="47" spans="1:6">
      <c r="A47" s="5" t="s">
        <v>455</v>
      </c>
      <c r="B47" s="5" t="s">
        <v>458</v>
      </c>
      <c r="C47" s="5" t="s">
        <v>179</v>
      </c>
      <c r="D47" s="5">
        <v>137.1</v>
      </c>
      <c r="E47" s="5">
        <v>11.82</v>
      </c>
      <c r="F47" s="5" t="s">
        <v>64</v>
      </c>
    </row>
    <row r="48" spans="1:6">
      <c r="A48" s="5" t="s">
        <v>456</v>
      </c>
      <c r="B48" s="5" t="s">
        <v>458</v>
      </c>
      <c r="C48" s="5" t="s">
        <v>179</v>
      </c>
      <c r="D48" s="5">
        <v>135.69999999999999</v>
      </c>
      <c r="E48" s="5">
        <v>13.17</v>
      </c>
      <c r="F48" s="5" t="s">
        <v>64</v>
      </c>
    </row>
    <row r="49" spans="1:6">
      <c r="A49" s="5" t="s">
        <v>457</v>
      </c>
      <c r="B49" s="5" t="s">
        <v>458</v>
      </c>
      <c r="C49" s="5" t="s">
        <v>179</v>
      </c>
      <c r="D49" s="5">
        <v>150</v>
      </c>
      <c r="E49" s="5">
        <v>14.42</v>
      </c>
      <c r="F49" s="5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/>
  </sheetViews>
  <sheetFormatPr defaultRowHeight="15"/>
  <cols>
    <col min="1" max="1" width="24.85546875" bestFit="1" customWidth="1"/>
    <col min="2" max="2" width="23.5703125" bestFit="1" customWidth="1"/>
    <col min="3" max="3" width="5.28515625" bestFit="1" customWidth="1"/>
    <col min="4" max="6" width="12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t="s">
        <v>100</v>
      </c>
      <c r="B2" t="s">
        <v>114</v>
      </c>
      <c r="C2" t="s">
        <v>83</v>
      </c>
      <c r="D2">
        <v>576.81818181818187</v>
      </c>
      <c r="E2">
        <v>24.458598726114651</v>
      </c>
      <c r="F2">
        <v>9.545454545454545</v>
      </c>
    </row>
    <row r="3" spans="1:6">
      <c r="A3" t="s">
        <v>90</v>
      </c>
      <c r="B3" t="s">
        <v>82</v>
      </c>
      <c r="C3" t="s">
        <v>83</v>
      </c>
      <c r="D3">
        <v>427.5</v>
      </c>
      <c r="E3">
        <v>22.4</v>
      </c>
      <c r="F3">
        <f>51/8</f>
        <v>6.375</v>
      </c>
    </row>
    <row r="4" spans="1:6">
      <c r="A4" t="s">
        <v>84</v>
      </c>
      <c r="B4" t="s">
        <v>82</v>
      </c>
      <c r="C4" t="s">
        <v>83</v>
      </c>
      <c r="D4">
        <v>448.3</v>
      </c>
      <c r="E4">
        <v>21.49</v>
      </c>
      <c r="F4">
        <f>64/9</f>
        <v>7.1111111111111107</v>
      </c>
    </row>
    <row r="5" spans="1:6">
      <c r="A5" t="s">
        <v>108</v>
      </c>
      <c r="B5" t="s">
        <v>114</v>
      </c>
      <c r="C5" t="s">
        <v>83</v>
      </c>
      <c r="D5">
        <v>431.36363636363637</v>
      </c>
      <c r="E5">
        <v>21.40625</v>
      </c>
      <c r="F5">
        <v>6.2727272727272725</v>
      </c>
    </row>
    <row r="6" spans="1:6">
      <c r="A6" t="s">
        <v>91</v>
      </c>
      <c r="B6" t="s">
        <v>82</v>
      </c>
      <c r="C6" t="s">
        <v>83</v>
      </c>
      <c r="D6">
        <v>410.8</v>
      </c>
      <c r="E6">
        <v>21.17</v>
      </c>
      <c r="F6">
        <f>28/6</f>
        <v>4.666666666666667</v>
      </c>
    </row>
    <row r="7" spans="1:6">
      <c r="A7" t="s">
        <v>107</v>
      </c>
      <c r="B7" t="s">
        <v>114</v>
      </c>
      <c r="C7" t="s">
        <v>83</v>
      </c>
      <c r="D7">
        <v>424.56363636363636</v>
      </c>
      <c r="E7">
        <v>21.007751937984494</v>
      </c>
      <c r="F7">
        <v>6.3636363636363633</v>
      </c>
    </row>
    <row r="8" spans="1:6">
      <c r="A8" t="s">
        <v>85</v>
      </c>
      <c r="B8" t="s">
        <v>82</v>
      </c>
      <c r="C8" t="s">
        <v>83</v>
      </c>
      <c r="D8">
        <v>397.2</v>
      </c>
      <c r="E8">
        <v>20.9</v>
      </c>
      <c r="F8">
        <f>45/9</f>
        <v>5</v>
      </c>
    </row>
    <row r="9" spans="1:6">
      <c r="A9" t="s">
        <v>95</v>
      </c>
      <c r="B9" t="s">
        <v>82</v>
      </c>
      <c r="C9" t="s">
        <v>83</v>
      </c>
      <c r="D9">
        <v>385.6</v>
      </c>
      <c r="E9">
        <v>19.899999999999999</v>
      </c>
      <c r="F9">
        <f>39/8</f>
        <v>4.875</v>
      </c>
    </row>
    <row r="10" spans="1:6">
      <c r="A10" t="s">
        <v>102</v>
      </c>
      <c r="B10" t="s">
        <v>114</v>
      </c>
      <c r="C10" t="s">
        <v>83</v>
      </c>
      <c r="D10">
        <v>282.45454545454544</v>
      </c>
      <c r="E10">
        <v>19.625</v>
      </c>
      <c r="F10">
        <v>3</v>
      </c>
    </row>
    <row r="11" spans="1:6">
      <c r="A11" t="s">
        <v>101</v>
      </c>
      <c r="B11" t="s">
        <v>114</v>
      </c>
      <c r="C11" t="s">
        <v>83</v>
      </c>
      <c r="D11">
        <v>331.8</v>
      </c>
      <c r="E11">
        <v>19.345794392523363</v>
      </c>
      <c r="F11">
        <v>3.4545454545454546</v>
      </c>
    </row>
    <row r="12" spans="1:6">
      <c r="A12" t="s">
        <v>109</v>
      </c>
      <c r="B12" t="s">
        <v>114</v>
      </c>
      <c r="C12" t="s">
        <v>83</v>
      </c>
      <c r="D12">
        <v>274.52727272727276</v>
      </c>
      <c r="E12">
        <v>18.720930232558139</v>
      </c>
      <c r="F12">
        <v>2.7272727272727271</v>
      </c>
    </row>
    <row r="13" spans="1:6">
      <c r="A13" t="s">
        <v>96</v>
      </c>
      <c r="B13" t="s">
        <v>82</v>
      </c>
      <c r="C13" t="s">
        <v>83</v>
      </c>
      <c r="D13">
        <v>270.8</v>
      </c>
      <c r="E13">
        <v>16.899999999999999</v>
      </c>
      <c r="F13">
        <f>22/6</f>
        <v>3.6666666666666665</v>
      </c>
    </row>
    <row r="14" spans="1:6">
      <c r="A14" t="s">
        <v>104</v>
      </c>
      <c r="B14" t="s">
        <v>114</v>
      </c>
      <c r="C14" t="s">
        <v>83</v>
      </c>
      <c r="D14">
        <v>233.30000000000004</v>
      </c>
      <c r="E14">
        <v>15</v>
      </c>
      <c r="F14">
        <v>1.7777777777777777</v>
      </c>
    </row>
    <row r="15" spans="1:6">
      <c r="A15" t="s">
        <v>86</v>
      </c>
      <c r="B15" t="s">
        <v>82</v>
      </c>
      <c r="C15" t="s">
        <v>83</v>
      </c>
      <c r="D15">
        <v>168.3</v>
      </c>
      <c r="E15">
        <v>14.63</v>
      </c>
      <c r="F15">
        <f>14/6</f>
        <v>2.3333333333333335</v>
      </c>
    </row>
    <row r="16" spans="1:6">
      <c r="A16" t="s">
        <v>97</v>
      </c>
      <c r="B16" t="s">
        <v>82</v>
      </c>
      <c r="C16" t="s">
        <v>83</v>
      </c>
      <c r="D16">
        <v>189.2</v>
      </c>
      <c r="E16">
        <v>14.47</v>
      </c>
      <c r="F16">
        <f>9/6</f>
        <v>1.5</v>
      </c>
    </row>
    <row r="17" spans="1:6">
      <c r="A17" t="s">
        <v>110</v>
      </c>
      <c r="B17" t="s">
        <v>114</v>
      </c>
      <c r="C17" t="s">
        <v>83</v>
      </c>
      <c r="D17">
        <v>243.36666666666665</v>
      </c>
      <c r="E17">
        <v>14.133333333333333</v>
      </c>
      <c r="F17">
        <v>2.2222222222222223</v>
      </c>
    </row>
    <row r="18" spans="1:6">
      <c r="A18" t="s">
        <v>92</v>
      </c>
      <c r="B18" t="s">
        <v>82</v>
      </c>
      <c r="C18" t="s">
        <v>83</v>
      </c>
      <c r="D18">
        <v>191.7</v>
      </c>
      <c r="E18">
        <v>14.04</v>
      </c>
      <c r="F18">
        <f>17/6</f>
        <v>2.8333333333333335</v>
      </c>
    </row>
    <row r="19" spans="1:6">
      <c r="A19" t="s">
        <v>113</v>
      </c>
      <c r="B19" t="s">
        <v>114</v>
      </c>
      <c r="C19" t="s">
        <v>83</v>
      </c>
      <c r="D19">
        <v>198.86666666666667</v>
      </c>
      <c r="E19">
        <v>13.278688524590164</v>
      </c>
      <c r="F19">
        <v>1.5555555555555556</v>
      </c>
    </row>
    <row r="20" spans="1:6">
      <c r="A20" t="s">
        <v>111</v>
      </c>
      <c r="B20" t="s">
        <v>114</v>
      </c>
      <c r="C20" t="s">
        <v>83</v>
      </c>
      <c r="D20">
        <v>212.79999999999998</v>
      </c>
      <c r="E20">
        <v>12.941176470588236</v>
      </c>
      <c r="F20">
        <v>2.3333333333333335</v>
      </c>
    </row>
    <row r="21" spans="1:6">
      <c r="A21" t="s">
        <v>94</v>
      </c>
      <c r="B21" t="s">
        <v>82</v>
      </c>
      <c r="C21" t="s">
        <v>83</v>
      </c>
      <c r="D21">
        <v>74</v>
      </c>
      <c r="E21">
        <v>12.94</v>
      </c>
      <c r="F21">
        <v>1</v>
      </c>
    </row>
    <row r="22" spans="1:6">
      <c r="A22" t="s">
        <v>87</v>
      </c>
      <c r="B22" t="s">
        <v>82</v>
      </c>
      <c r="C22" t="s">
        <v>83</v>
      </c>
      <c r="D22">
        <v>130</v>
      </c>
      <c r="E22">
        <v>12.16</v>
      </c>
      <c r="F22">
        <f>5/6</f>
        <v>0.83333333333333337</v>
      </c>
    </row>
    <row r="23" spans="1:6">
      <c r="A23" t="s">
        <v>103</v>
      </c>
      <c r="B23" t="s">
        <v>114</v>
      </c>
      <c r="C23" t="s">
        <v>83</v>
      </c>
      <c r="D23">
        <v>134.10000000000002</v>
      </c>
      <c r="E23">
        <v>11.842105263157896</v>
      </c>
      <c r="F23">
        <v>0.66666666666666663</v>
      </c>
    </row>
    <row r="24" spans="1:6">
      <c r="A24" t="s">
        <v>106</v>
      </c>
      <c r="B24" t="s">
        <v>114</v>
      </c>
      <c r="C24" t="s">
        <v>83</v>
      </c>
      <c r="D24">
        <v>167.23333333333332</v>
      </c>
      <c r="E24">
        <v>11.69811320754717</v>
      </c>
      <c r="F24">
        <v>1.4444444444444444</v>
      </c>
    </row>
    <row r="25" spans="1:6">
      <c r="A25" t="s">
        <v>112</v>
      </c>
      <c r="B25" t="s">
        <v>114</v>
      </c>
      <c r="C25" t="s">
        <v>83</v>
      </c>
      <c r="D25">
        <v>206.63333333333335</v>
      </c>
      <c r="E25">
        <v>11.408450704225352</v>
      </c>
      <c r="F25">
        <v>1.1111111111111112</v>
      </c>
    </row>
    <row r="26" spans="1:6">
      <c r="A26" t="s">
        <v>105</v>
      </c>
      <c r="B26" t="s">
        <v>114</v>
      </c>
      <c r="C26" t="s">
        <v>83</v>
      </c>
      <c r="D26">
        <v>163.33333333333334</v>
      </c>
      <c r="E26">
        <v>11.206896551724139</v>
      </c>
      <c r="F26">
        <v>1.7777777777777777</v>
      </c>
    </row>
    <row r="27" spans="1:6">
      <c r="A27" t="s">
        <v>98</v>
      </c>
      <c r="B27" t="s">
        <v>82</v>
      </c>
      <c r="C27" t="s">
        <v>83</v>
      </c>
      <c r="D27">
        <v>110</v>
      </c>
      <c r="E27">
        <v>10.77</v>
      </c>
      <c r="F27">
        <f>1</f>
        <v>1</v>
      </c>
    </row>
    <row r="28" spans="1:6">
      <c r="A28" t="s">
        <v>93</v>
      </c>
      <c r="B28" t="s">
        <v>82</v>
      </c>
      <c r="C28" t="s">
        <v>83</v>
      </c>
      <c r="D28">
        <v>107</v>
      </c>
      <c r="E28">
        <v>10.37</v>
      </c>
      <c r="F28">
        <f>4/5</f>
        <v>0.8</v>
      </c>
    </row>
    <row r="29" spans="1:6">
      <c r="A29" t="s">
        <v>88</v>
      </c>
      <c r="B29" t="s">
        <v>82</v>
      </c>
      <c r="C29" t="s">
        <v>83</v>
      </c>
      <c r="D29">
        <v>80.8</v>
      </c>
      <c r="E29">
        <v>8.2100000000000009</v>
      </c>
      <c r="F29">
        <f>5/6</f>
        <v>0.83333333333333337</v>
      </c>
    </row>
    <row r="30" spans="1:6">
      <c r="A30" t="s">
        <v>89</v>
      </c>
      <c r="B30" t="s">
        <v>82</v>
      </c>
      <c r="C30" t="s">
        <v>83</v>
      </c>
      <c r="D30">
        <v>93.3</v>
      </c>
      <c r="E30">
        <v>7.67</v>
      </c>
      <c r="F30">
        <f>10/6</f>
        <v>1.6666666666666667</v>
      </c>
    </row>
    <row r="31" spans="1:6">
      <c r="A31" t="s">
        <v>99</v>
      </c>
      <c r="B31" t="s">
        <v>82</v>
      </c>
      <c r="C31" t="s">
        <v>83</v>
      </c>
      <c r="D31">
        <v>50</v>
      </c>
      <c r="E31">
        <v>7.33</v>
      </c>
      <c r="F3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2" sqref="A2"/>
    </sheetView>
  </sheetViews>
  <sheetFormatPr defaultRowHeight="15"/>
  <cols>
    <col min="1" max="1" width="17.42578125" bestFit="1" customWidth="1"/>
    <col min="2" max="2" width="31" bestFit="1" customWidth="1"/>
    <col min="3" max="3" width="6.85546875" bestFit="1" customWidth="1"/>
    <col min="4" max="5" width="6" bestFit="1" customWidth="1"/>
    <col min="6" max="6" width="12" bestFit="1" customWidth="1"/>
  </cols>
  <sheetData>
    <row r="1" spans="1: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367</v>
      </c>
      <c r="B2" s="5" t="s">
        <v>358</v>
      </c>
      <c r="C2" s="5" t="s">
        <v>359</v>
      </c>
      <c r="D2" s="5">
        <v>535.79999999999995</v>
      </c>
      <c r="E2" s="5">
        <v>25.58</v>
      </c>
      <c r="F2" s="5">
        <f>40/6</f>
        <v>6.666666666666667</v>
      </c>
    </row>
    <row r="3" spans="1:6">
      <c r="A3" s="5" t="s">
        <v>360</v>
      </c>
      <c r="B3" s="5" t="s">
        <v>358</v>
      </c>
      <c r="C3" s="5" t="s">
        <v>359</v>
      </c>
      <c r="D3" s="5">
        <v>535.79999999999995</v>
      </c>
      <c r="E3" s="5">
        <v>23.55</v>
      </c>
      <c r="F3" s="5">
        <f>32/6</f>
        <v>5.333333333333333</v>
      </c>
    </row>
    <row r="4" spans="1:6">
      <c r="A4" s="5" t="s">
        <v>368</v>
      </c>
      <c r="B4" s="5" t="s">
        <v>358</v>
      </c>
      <c r="C4" s="5" t="s">
        <v>359</v>
      </c>
      <c r="D4" s="5">
        <v>382.5</v>
      </c>
      <c r="E4" s="5">
        <v>21.32</v>
      </c>
      <c r="F4" s="5">
        <f>21/6</f>
        <v>3.5</v>
      </c>
    </row>
    <row r="5" spans="1:6">
      <c r="A5" s="5" t="s">
        <v>369</v>
      </c>
      <c r="B5" s="5" t="s">
        <v>358</v>
      </c>
      <c r="C5" s="5" t="s">
        <v>359</v>
      </c>
      <c r="D5" s="5">
        <v>235.8</v>
      </c>
      <c r="E5" s="5">
        <v>18.399999999999999</v>
      </c>
      <c r="F5" s="5">
        <f>12/6</f>
        <v>2</v>
      </c>
    </row>
    <row r="6" spans="1:6">
      <c r="A6" s="5" t="s">
        <v>362</v>
      </c>
      <c r="B6" s="5" t="s">
        <v>358</v>
      </c>
      <c r="C6" s="5" t="s">
        <v>359</v>
      </c>
      <c r="D6" s="5">
        <v>278.3</v>
      </c>
      <c r="E6" s="5">
        <v>17.100000000000001</v>
      </c>
      <c r="F6" s="5">
        <f>7/6</f>
        <v>1.1666666666666667</v>
      </c>
    </row>
    <row r="7" spans="1:6">
      <c r="A7" s="5" t="s">
        <v>361</v>
      </c>
      <c r="B7" s="5" t="s">
        <v>358</v>
      </c>
      <c r="C7" s="5" t="s">
        <v>359</v>
      </c>
      <c r="D7" s="5">
        <v>237.5</v>
      </c>
      <c r="E7" s="5">
        <v>16.98</v>
      </c>
      <c r="F7" s="5">
        <f>7/6</f>
        <v>1.1666666666666667</v>
      </c>
    </row>
    <row r="8" spans="1:6">
      <c r="A8" s="5" t="s">
        <v>370</v>
      </c>
      <c r="B8" s="5" t="s">
        <v>358</v>
      </c>
      <c r="C8" s="5" t="s">
        <v>359</v>
      </c>
      <c r="D8" s="5">
        <v>179.2</v>
      </c>
      <c r="E8" s="5">
        <v>16.46</v>
      </c>
      <c r="F8" s="5">
        <v>1</v>
      </c>
    </row>
    <row r="9" spans="1:6">
      <c r="A9" s="5" t="s">
        <v>363</v>
      </c>
      <c r="B9" s="5" t="s">
        <v>358</v>
      </c>
      <c r="C9" s="5" t="s">
        <v>359</v>
      </c>
      <c r="D9" s="5">
        <v>145.80000000000001</v>
      </c>
      <c r="E9" s="5">
        <v>16.36</v>
      </c>
      <c r="F9" s="5">
        <v>1</v>
      </c>
    </row>
    <row r="10" spans="1:6">
      <c r="A10" s="5" t="s">
        <v>371</v>
      </c>
      <c r="B10" s="5" t="s">
        <v>358</v>
      </c>
      <c r="C10" s="5" t="s">
        <v>359</v>
      </c>
      <c r="D10" s="5">
        <v>145</v>
      </c>
      <c r="E10" s="5">
        <v>14.86</v>
      </c>
      <c r="F10" s="5">
        <f>2/6</f>
        <v>0.33333333333333331</v>
      </c>
    </row>
    <row r="11" spans="1:6">
      <c r="A11" s="5" t="s">
        <v>364</v>
      </c>
      <c r="B11" s="5" t="s">
        <v>358</v>
      </c>
      <c r="C11" s="5" t="s">
        <v>359</v>
      </c>
      <c r="D11" s="5">
        <v>120.8</v>
      </c>
      <c r="E11" s="5">
        <v>13.12</v>
      </c>
      <c r="F11" s="5">
        <f>8/6</f>
        <v>1.3333333333333333</v>
      </c>
    </row>
    <row r="12" spans="1:6">
      <c r="A12" s="5" t="s">
        <v>365</v>
      </c>
      <c r="B12" s="5" t="s">
        <v>358</v>
      </c>
      <c r="C12" s="5" t="s">
        <v>359</v>
      </c>
      <c r="D12" s="5">
        <v>99.2</v>
      </c>
      <c r="E12" s="5">
        <v>12.59</v>
      </c>
      <c r="F12" s="5">
        <v>0</v>
      </c>
    </row>
    <row r="13" spans="1:6">
      <c r="A13" s="5" t="s">
        <v>366</v>
      </c>
      <c r="B13" s="5" t="s">
        <v>358</v>
      </c>
      <c r="C13" s="5" t="s">
        <v>359</v>
      </c>
      <c r="D13" s="5">
        <v>76.7</v>
      </c>
      <c r="E13" s="5">
        <v>11.9</v>
      </c>
      <c r="F13" s="5">
        <f>2/6</f>
        <v>0.33333333333333331</v>
      </c>
    </row>
    <row r="14" spans="1:6">
      <c r="A14" s="5" t="s">
        <v>372</v>
      </c>
      <c r="B14" s="5" t="s">
        <v>358</v>
      </c>
      <c r="C14" s="5" t="s">
        <v>359</v>
      </c>
      <c r="D14" s="5">
        <v>54.2</v>
      </c>
      <c r="E14" s="5">
        <v>11.25</v>
      </c>
      <c r="F14" s="5">
        <f>1/6</f>
        <v>0.16666666666666666</v>
      </c>
    </row>
    <row r="15" spans="1:6">
      <c r="A15" s="5" t="s">
        <v>373</v>
      </c>
      <c r="B15" s="5" t="s">
        <v>358</v>
      </c>
      <c r="C15" s="5" t="s">
        <v>359</v>
      </c>
      <c r="D15" s="5">
        <v>33.299999999999997</v>
      </c>
      <c r="E15" s="5">
        <v>8.18</v>
      </c>
      <c r="F15" s="5">
        <f>1/6</f>
        <v>0.16666666666666666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7"/>
  <sheetViews>
    <sheetView workbookViewId="0"/>
  </sheetViews>
  <sheetFormatPr defaultRowHeight="15"/>
  <cols>
    <col min="1" max="1" width="20.42578125" bestFit="1" customWidth="1"/>
    <col min="2" max="2" width="27.425781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140</v>
      </c>
      <c r="B2" s="5" t="s">
        <v>138</v>
      </c>
      <c r="C2" s="5" t="s">
        <v>19</v>
      </c>
      <c r="D2" s="5">
        <v>494.4</v>
      </c>
      <c r="E2" s="5">
        <v>23.46</v>
      </c>
      <c r="F2" s="5">
        <f>72/9</f>
        <v>8</v>
      </c>
    </row>
    <row r="3" spans="1:6">
      <c r="A3" s="5" t="s">
        <v>205</v>
      </c>
      <c r="B3" s="5" t="s">
        <v>204</v>
      </c>
      <c r="C3" s="5" t="s">
        <v>19</v>
      </c>
      <c r="D3" s="5">
        <v>513.79999999999995</v>
      </c>
      <c r="E3" s="5">
        <v>22.47</v>
      </c>
      <c r="F3" s="5">
        <f>87/12</f>
        <v>7.25</v>
      </c>
    </row>
    <row r="4" spans="1:6">
      <c r="A4" s="5" t="s">
        <v>139</v>
      </c>
      <c r="B4" s="5" t="s">
        <v>138</v>
      </c>
      <c r="C4" s="5" t="s">
        <v>19</v>
      </c>
      <c r="D4" s="5">
        <v>479.5</v>
      </c>
      <c r="E4" s="5">
        <v>22.45</v>
      </c>
      <c r="F4" s="5">
        <v>6.2</v>
      </c>
    </row>
    <row r="5" spans="1:6">
      <c r="A5" s="5" t="s">
        <v>22</v>
      </c>
      <c r="B5" s="5" t="s">
        <v>37</v>
      </c>
      <c r="C5" s="5" t="s">
        <v>19</v>
      </c>
      <c r="D5" s="5">
        <v>408.8</v>
      </c>
      <c r="E5" s="5">
        <v>22</v>
      </c>
      <c r="F5" s="5">
        <f>79/12</f>
        <v>6.583333333333333</v>
      </c>
    </row>
    <row r="6" spans="1:6">
      <c r="A6" s="5" t="s">
        <v>23</v>
      </c>
      <c r="B6" s="5" t="s">
        <v>37</v>
      </c>
      <c r="C6" s="5" t="s">
        <v>19</v>
      </c>
      <c r="D6" s="5">
        <v>383.8</v>
      </c>
      <c r="E6" s="5">
        <v>21.8</v>
      </c>
      <c r="F6" s="5">
        <f>73/12</f>
        <v>6.083333333333333</v>
      </c>
    </row>
    <row r="7" spans="1:6">
      <c r="A7" s="5" t="s">
        <v>20</v>
      </c>
      <c r="B7" s="5" t="s">
        <v>37</v>
      </c>
      <c r="C7" s="5" t="s">
        <v>19</v>
      </c>
      <c r="D7" s="5">
        <v>407.9</v>
      </c>
      <c r="E7" s="5">
        <v>21.76</v>
      </c>
      <c r="F7" s="5">
        <f>80/12</f>
        <v>6.666666666666667</v>
      </c>
    </row>
    <row r="8" spans="1:6">
      <c r="A8" s="5" t="s">
        <v>67</v>
      </c>
      <c r="B8" s="5" t="s">
        <v>65</v>
      </c>
      <c r="C8" s="5" t="s">
        <v>19</v>
      </c>
      <c r="D8" s="5">
        <v>359</v>
      </c>
      <c r="E8" s="5">
        <v>21.58</v>
      </c>
      <c r="F8" s="5">
        <v>4.4000000000000004</v>
      </c>
    </row>
    <row r="9" spans="1:6">
      <c r="A9" s="5" t="s">
        <v>208</v>
      </c>
      <c r="B9" s="5" t="s">
        <v>204</v>
      </c>
      <c r="C9" s="5" t="s">
        <v>19</v>
      </c>
      <c r="D9" s="5">
        <v>429.2</v>
      </c>
      <c r="E9" s="5">
        <v>21.35</v>
      </c>
      <c r="F9" s="5">
        <f>76/12</f>
        <v>6.333333333333333</v>
      </c>
    </row>
    <row r="10" spans="1:6">
      <c r="A10" s="5" t="s">
        <v>76</v>
      </c>
      <c r="B10" s="5" t="s">
        <v>65</v>
      </c>
      <c r="C10" s="5" t="s">
        <v>19</v>
      </c>
      <c r="D10" s="5">
        <v>375.5</v>
      </c>
      <c r="E10" s="5">
        <v>21.32</v>
      </c>
      <c r="F10" s="5">
        <v>4.2</v>
      </c>
    </row>
    <row r="11" spans="1:6">
      <c r="A11" s="5" t="s">
        <v>25</v>
      </c>
      <c r="B11" s="5" t="s">
        <v>37</v>
      </c>
      <c r="C11" s="5" t="s">
        <v>19</v>
      </c>
      <c r="D11" s="5">
        <v>441.7</v>
      </c>
      <c r="E11" s="5">
        <v>21.28</v>
      </c>
      <c r="F11" s="5">
        <f>66/9</f>
        <v>7.333333333333333</v>
      </c>
    </row>
    <row r="12" spans="1:6">
      <c r="A12" s="5" t="s">
        <v>209</v>
      </c>
      <c r="B12" s="5" t="s">
        <v>204</v>
      </c>
      <c r="C12" s="5" t="s">
        <v>19</v>
      </c>
      <c r="D12" s="5">
        <v>398.8</v>
      </c>
      <c r="E12" s="5">
        <v>21.22</v>
      </c>
      <c r="F12" s="5">
        <f>72/12</f>
        <v>6</v>
      </c>
    </row>
    <row r="13" spans="1:6">
      <c r="A13" s="5" t="s">
        <v>141</v>
      </c>
      <c r="B13" s="5" t="s">
        <v>138</v>
      </c>
      <c r="C13" s="5" t="s">
        <v>19</v>
      </c>
      <c r="D13" s="5">
        <v>395.5</v>
      </c>
      <c r="E13" s="5">
        <v>21.07</v>
      </c>
      <c r="F13" s="5">
        <v>5.5</v>
      </c>
    </row>
    <row r="14" spans="1:6">
      <c r="A14" s="5" t="s">
        <v>66</v>
      </c>
      <c r="B14" s="5" t="s">
        <v>65</v>
      </c>
      <c r="C14" s="5" t="s">
        <v>19</v>
      </c>
      <c r="D14" s="5">
        <v>403.5</v>
      </c>
      <c r="E14" s="5">
        <v>20.95</v>
      </c>
      <c r="F14" s="5">
        <v>4.5999999999999996</v>
      </c>
    </row>
    <row r="15" spans="1:6">
      <c r="A15" s="5" t="s">
        <v>21</v>
      </c>
      <c r="B15" s="5" t="s">
        <v>37</v>
      </c>
      <c r="C15" s="5" t="s">
        <v>19</v>
      </c>
      <c r="D15" s="5">
        <v>384.2</v>
      </c>
      <c r="E15" s="5">
        <v>20.85</v>
      </c>
      <c r="F15" s="5">
        <f>71/12</f>
        <v>5.916666666666667</v>
      </c>
    </row>
    <row r="16" spans="1:6">
      <c r="A16" s="5" t="s">
        <v>328</v>
      </c>
      <c r="B16" s="5" t="s">
        <v>327</v>
      </c>
      <c r="C16" s="5" t="s">
        <v>19</v>
      </c>
      <c r="D16" s="5">
        <v>471.9</v>
      </c>
      <c r="E16" s="5">
        <v>20.7</v>
      </c>
      <c r="F16" s="5">
        <f>83/13</f>
        <v>6.384615384615385</v>
      </c>
    </row>
    <row r="17" spans="1:6">
      <c r="A17" s="5" t="s">
        <v>75</v>
      </c>
      <c r="B17" s="5" t="s">
        <v>65</v>
      </c>
      <c r="C17" s="5" t="s">
        <v>19</v>
      </c>
      <c r="D17" s="5">
        <v>346.5</v>
      </c>
      <c r="E17" s="5">
        <v>20.41</v>
      </c>
      <c r="F17" s="5">
        <v>4.9000000000000004</v>
      </c>
    </row>
    <row r="18" spans="1:6">
      <c r="A18" s="5" t="s">
        <v>224</v>
      </c>
      <c r="B18" s="5" t="s">
        <v>204</v>
      </c>
      <c r="C18" s="5" t="s">
        <v>19</v>
      </c>
      <c r="D18" s="5">
        <f>((393.8*8)+(285*4))/12</f>
        <v>357.5333333333333</v>
      </c>
      <c r="E18" s="5">
        <f>(2060+790)/(104+36)</f>
        <v>20.357142857142858</v>
      </c>
      <c r="F18" s="5">
        <f>39/12</f>
        <v>3.25</v>
      </c>
    </row>
    <row r="19" spans="1:6">
      <c r="A19" s="5" t="s">
        <v>95</v>
      </c>
      <c r="B19" s="5" t="s">
        <v>293</v>
      </c>
      <c r="C19" s="5" t="s">
        <v>19</v>
      </c>
      <c r="D19" s="5">
        <v>370</v>
      </c>
      <c r="E19" s="5">
        <v>20.350000000000001</v>
      </c>
      <c r="F19" s="5">
        <f>56/12</f>
        <v>4.666666666666667</v>
      </c>
    </row>
    <row r="20" spans="1:6">
      <c r="A20" s="5" t="s">
        <v>90</v>
      </c>
      <c r="B20" s="5" t="s">
        <v>293</v>
      </c>
      <c r="C20" s="5" t="s">
        <v>19</v>
      </c>
      <c r="D20" s="5">
        <v>365</v>
      </c>
      <c r="E20" s="5">
        <v>20.309999999999999</v>
      </c>
      <c r="F20" s="5">
        <f>48/11</f>
        <v>4.3636363636363633</v>
      </c>
    </row>
    <row r="21" spans="1:6">
      <c r="A21" s="5" t="s">
        <v>85</v>
      </c>
      <c r="B21" s="5" t="s">
        <v>293</v>
      </c>
      <c r="C21" s="5" t="s">
        <v>19</v>
      </c>
      <c r="D21" s="5">
        <v>378.6</v>
      </c>
      <c r="E21" s="5">
        <v>20.149999999999999</v>
      </c>
      <c r="F21" s="5">
        <f>47/11</f>
        <v>4.2727272727272725</v>
      </c>
    </row>
    <row r="22" spans="1:6">
      <c r="A22" s="5" t="s">
        <v>250</v>
      </c>
      <c r="B22" s="5" t="s">
        <v>327</v>
      </c>
      <c r="C22" s="5" t="s">
        <v>19</v>
      </c>
      <c r="D22" s="5">
        <v>408.8</v>
      </c>
      <c r="E22" s="5">
        <v>20.100000000000001</v>
      </c>
      <c r="F22" s="5">
        <f>53/12</f>
        <v>4.416666666666667</v>
      </c>
    </row>
    <row r="23" spans="1:6">
      <c r="A23" s="5" t="s">
        <v>144</v>
      </c>
      <c r="B23" s="5" t="s">
        <v>138</v>
      </c>
      <c r="C23" s="5" t="s">
        <v>19</v>
      </c>
      <c r="D23" s="5">
        <v>385</v>
      </c>
      <c r="E23" s="5">
        <v>19.95</v>
      </c>
      <c r="F23" s="5">
        <f>49/9</f>
        <v>5.4444444444444446</v>
      </c>
    </row>
    <row r="24" spans="1:6">
      <c r="A24" s="5" t="s">
        <v>148</v>
      </c>
      <c r="B24" s="5" t="s">
        <v>138</v>
      </c>
      <c r="C24" s="5" t="s">
        <v>19</v>
      </c>
      <c r="D24" s="5">
        <v>325</v>
      </c>
      <c r="E24" s="5">
        <v>19.48</v>
      </c>
      <c r="F24" s="5">
        <f>32/8</f>
        <v>4</v>
      </c>
    </row>
    <row r="25" spans="1:6">
      <c r="A25" s="5" t="s">
        <v>13</v>
      </c>
      <c r="B25" s="5" t="s">
        <v>6</v>
      </c>
      <c r="C25" s="5" t="s">
        <v>19</v>
      </c>
      <c r="D25" s="5">
        <v>378.1</v>
      </c>
      <c r="E25" s="5">
        <v>19.399999999999999</v>
      </c>
      <c r="F25" s="5">
        <f>26/8</f>
        <v>3.25</v>
      </c>
    </row>
    <row r="26" spans="1:6">
      <c r="A26" s="5" t="s">
        <v>74</v>
      </c>
      <c r="B26" s="5" t="s">
        <v>65</v>
      </c>
      <c r="C26" s="5" t="s">
        <v>19</v>
      </c>
      <c r="D26" s="5">
        <v>385</v>
      </c>
      <c r="E26" s="5">
        <v>19.37</v>
      </c>
      <c r="F26" s="5">
        <v>5.2</v>
      </c>
    </row>
    <row r="27" spans="1:6">
      <c r="A27" s="5" t="s">
        <v>331</v>
      </c>
      <c r="B27" s="5" t="s">
        <v>327</v>
      </c>
      <c r="C27" s="5" t="s">
        <v>19</v>
      </c>
      <c r="D27" s="5">
        <v>407.5</v>
      </c>
      <c r="E27" s="5">
        <v>19.2</v>
      </c>
      <c r="F27" s="5">
        <v>4.4000000000000004</v>
      </c>
    </row>
    <row r="28" spans="1:6">
      <c r="A28" s="5" t="s">
        <v>149</v>
      </c>
      <c r="B28" s="5" t="s">
        <v>138</v>
      </c>
      <c r="C28" s="5" t="s">
        <v>19</v>
      </c>
      <c r="D28" s="5">
        <v>365.7</v>
      </c>
      <c r="E28" s="5">
        <v>18.93</v>
      </c>
      <c r="F28" s="5">
        <f>32/7</f>
        <v>4.5714285714285712</v>
      </c>
    </row>
    <row r="29" spans="1:6">
      <c r="A29" s="5" t="s">
        <v>329</v>
      </c>
      <c r="B29" s="5" t="s">
        <v>327</v>
      </c>
      <c r="C29" s="5" t="s">
        <v>19</v>
      </c>
      <c r="D29" s="5">
        <v>416.2</v>
      </c>
      <c r="E29" s="5">
        <v>18.899999999999999</v>
      </c>
      <c r="F29" s="5">
        <f>68/13</f>
        <v>5.2307692307692308</v>
      </c>
    </row>
    <row r="30" spans="1:6">
      <c r="A30" s="5" t="s">
        <v>129</v>
      </c>
      <c r="B30" s="5" t="s">
        <v>37</v>
      </c>
      <c r="C30" s="5" t="s">
        <v>19</v>
      </c>
      <c r="D30" s="5">
        <v>333.9</v>
      </c>
      <c r="E30" s="5">
        <v>18.88</v>
      </c>
      <c r="F30" s="5">
        <f>54/9</f>
        <v>6</v>
      </c>
    </row>
    <row r="31" spans="1:6">
      <c r="A31" s="5" t="s">
        <v>212</v>
      </c>
      <c r="B31" s="5" t="s">
        <v>204</v>
      </c>
      <c r="C31" s="5" t="s">
        <v>19</v>
      </c>
      <c r="D31" s="5">
        <v>384.1</v>
      </c>
      <c r="E31" s="5">
        <v>18.88</v>
      </c>
      <c r="F31" s="5">
        <f>42/11</f>
        <v>3.8181818181818183</v>
      </c>
    </row>
    <row r="32" spans="1:6">
      <c r="A32" s="5" t="s">
        <v>206</v>
      </c>
      <c r="B32" s="5" t="s">
        <v>204</v>
      </c>
      <c r="C32" s="5" t="s">
        <v>19</v>
      </c>
      <c r="D32" s="5">
        <v>335.9</v>
      </c>
      <c r="E32" s="5">
        <v>18.48</v>
      </c>
      <c r="F32" s="5">
        <f>40/11</f>
        <v>3.6363636363636362</v>
      </c>
    </row>
    <row r="33" spans="1:6">
      <c r="A33" s="5" t="s">
        <v>96</v>
      </c>
      <c r="B33" s="5" t="s">
        <v>293</v>
      </c>
      <c r="C33" s="5" t="s">
        <v>19</v>
      </c>
      <c r="D33" s="5">
        <v>303.2</v>
      </c>
      <c r="E33" s="5">
        <v>18.32</v>
      </c>
      <c r="F33" s="5">
        <f>49/11</f>
        <v>4.4545454545454541</v>
      </c>
    </row>
    <row r="34" spans="1:6">
      <c r="A34" s="5" t="s">
        <v>330</v>
      </c>
      <c r="B34" s="5" t="s">
        <v>327</v>
      </c>
      <c r="C34" s="5" t="s">
        <v>19</v>
      </c>
      <c r="D34" s="5">
        <v>371.7</v>
      </c>
      <c r="E34" s="5">
        <v>18</v>
      </c>
      <c r="F34" s="5">
        <f>49/12</f>
        <v>4.083333333333333</v>
      </c>
    </row>
    <row r="35" spans="1:6">
      <c r="A35" s="5" t="s">
        <v>91</v>
      </c>
      <c r="B35" s="5" t="s">
        <v>293</v>
      </c>
      <c r="C35" s="5" t="s">
        <v>19</v>
      </c>
      <c r="D35" s="5">
        <v>350.5</v>
      </c>
      <c r="E35" s="5">
        <v>17.82</v>
      </c>
      <c r="F35" s="5">
        <f>49/11</f>
        <v>4.4545454545454541</v>
      </c>
    </row>
    <row r="36" spans="1:6">
      <c r="A36" s="5" t="s">
        <v>294</v>
      </c>
      <c r="B36" s="5" t="s">
        <v>293</v>
      </c>
      <c r="C36" s="5" t="s">
        <v>19</v>
      </c>
      <c r="D36" s="5">
        <v>280</v>
      </c>
      <c r="E36" s="5">
        <v>17.649999999999999</v>
      </c>
      <c r="F36" s="5">
        <f>25/12</f>
        <v>2.0833333333333335</v>
      </c>
    </row>
    <row r="37" spans="1:6">
      <c r="A37" s="5" t="s">
        <v>26</v>
      </c>
      <c r="B37" s="5" t="s">
        <v>37</v>
      </c>
      <c r="C37" s="5" t="s">
        <v>19</v>
      </c>
      <c r="D37" s="5">
        <v>310</v>
      </c>
      <c r="E37" s="5">
        <v>17.63</v>
      </c>
      <c r="F37" s="5">
        <f>24/9</f>
        <v>2.6666666666666665</v>
      </c>
    </row>
    <row r="38" spans="1:6">
      <c r="A38" s="5" t="s">
        <v>210</v>
      </c>
      <c r="B38" s="5" t="s">
        <v>204</v>
      </c>
      <c r="C38" s="5" t="s">
        <v>19</v>
      </c>
      <c r="D38" s="5">
        <v>290.5</v>
      </c>
      <c r="E38" s="5">
        <v>17.57</v>
      </c>
      <c r="F38" s="5">
        <f>32/11</f>
        <v>2.9090909090909092</v>
      </c>
    </row>
    <row r="39" spans="1:6">
      <c r="A39" s="5" t="s">
        <v>333</v>
      </c>
      <c r="B39" s="5" t="s">
        <v>327</v>
      </c>
      <c r="C39" s="5" t="s">
        <v>19</v>
      </c>
      <c r="D39" s="5">
        <v>359</v>
      </c>
      <c r="E39" s="5">
        <v>17.099999999999998</v>
      </c>
      <c r="F39" s="5">
        <v>3.1</v>
      </c>
    </row>
    <row r="40" spans="1:6">
      <c r="A40" s="5" t="s">
        <v>334</v>
      </c>
      <c r="B40" s="5" t="s">
        <v>327</v>
      </c>
      <c r="C40" s="5" t="s">
        <v>19</v>
      </c>
      <c r="D40" s="5">
        <v>327</v>
      </c>
      <c r="E40" s="5">
        <v>17.099999999999998</v>
      </c>
      <c r="F40" s="5">
        <v>2.8</v>
      </c>
    </row>
    <row r="41" spans="1:6">
      <c r="A41" s="5" t="s">
        <v>211</v>
      </c>
      <c r="B41" s="5" t="s">
        <v>204</v>
      </c>
      <c r="C41" s="5" t="s">
        <v>19</v>
      </c>
      <c r="D41" s="5">
        <f>((186.7*3)+(319.4*8))/11</f>
        <v>283.20909090909089</v>
      </c>
      <c r="E41" s="5">
        <f>(340+1580)/(22+91)</f>
        <v>16.991150442477878</v>
      </c>
      <c r="F41" s="5">
        <v>3</v>
      </c>
    </row>
    <row r="42" spans="1:6">
      <c r="A42" s="5" t="s">
        <v>7</v>
      </c>
      <c r="B42" s="5" t="s">
        <v>6</v>
      </c>
      <c r="C42" s="5" t="s">
        <v>19</v>
      </c>
      <c r="D42" s="5">
        <v>301.2</v>
      </c>
      <c r="E42" s="5">
        <v>16.93</v>
      </c>
      <c r="F42" s="5">
        <f>23/8</f>
        <v>2.875</v>
      </c>
    </row>
    <row r="43" spans="1:6">
      <c r="A43" s="5" t="s">
        <v>150</v>
      </c>
      <c r="B43" s="5" t="s">
        <v>138</v>
      </c>
      <c r="C43" s="5" t="s">
        <v>19</v>
      </c>
      <c r="D43" s="5">
        <v>308.60000000000002</v>
      </c>
      <c r="E43" s="5">
        <v>16.82</v>
      </c>
      <c r="F43" s="5">
        <f>26/7</f>
        <v>3.7142857142857144</v>
      </c>
    </row>
    <row r="44" spans="1:6">
      <c r="A44" s="5" t="s">
        <v>24</v>
      </c>
      <c r="B44" s="5" t="s">
        <v>37</v>
      </c>
      <c r="C44" s="5" t="s">
        <v>19</v>
      </c>
      <c r="D44" s="5">
        <v>272.8</v>
      </c>
      <c r="E44" s="5">
        <v>16.8</v>
      </c>
      <c r="F44" s="5">
        <f>33/9</f>
        <v>3.6666666666666665</v>
      </c>
    </row>
    <row r="45" spans="1:6">
      <c r="A45" s="5" t="s">
        <v>332</v>
      </c>
      <c r="B45" s="5" t="s">
        <v>327</v>
      </c>
      <c r="C45" s="5" t="s">
        <v>19</v>
      </c>
      <c r="D45" s="5">
        <v>321.5</v>
      </c>
      <c r="E45" s="5">
        <v>16.8</v>
      </c>
      <c r="F45" s="5">
        <v>2.9</v>
      </c>
    </row>
    <row r="46" spans="1:6">
      <c r="A46" s="5" t="s">
        <v>146</v>
      </c>
      <c r="B46" s="5" t="s">
        <v>138</v>
      </c>
      <c r="C46" s="5" t="s">
        <v>19</v>
      </c>
      <c r="D46" s="5">
        <v>310</v>
      </c>
      <c r="E46" s="5">
        <v>16.41</v>
      </c>
      <c r="F46" s="5">
        <f>29/7</f>
        <v>4.1428571428571432</v>
      </c>
    </row>
    <row r="47" spans="1:6">
      <c r="A47" s="5" t="s">
        <v>145</v>
      </c>
      <c r="B47" s="5" t="s">
        <v>138</v>
      </c>
      <c r="C47" s="5" t="s">
        <v>19</v>
      </c>
      <c r="D47" s="5">
        <v>308.8</v>
      </c>
      <c r="E47" s="5">
        <v>16.32</v>
      </c>
      <c r="F47" s="5">
        <f>26/8</f>
        <v>3.25</v>
      </c>
    </row>
    <row r="48" spans="1:6">
      <c r="A48" s="5" t="s">
        <v>27</v>
      </c>
      <c r="B48" s="5" t="s">
        <v>37</v>
      </c>
      <c r="C48" s="5" t="s">
        <v>19</v>
      </c>
      <c r="D48" s="5">
        <v>203.9</v>
      </c>
      <c r="E48" s="5">
        <v>16.23</v>
      </c>
      <c r="F48" s="5">
        <f>21/9</f>
        <v>2.3333333333333335</v>
      </c>
    </row>
    <row r="49" spans="1:6">
      <c r="A49" s="5" t="s">
        <v>9</v>
      </c>
      <c r="B49" s="5" t="s">
        <v>6</v>
      </c>
      <c r="C49" s="5" t="s">
        <v>19</v>
      </c>
      <c r="D49" s="5">
        <v>218.1</v>
      </c>
      <c r="E49" s="5">
        <v>16.149999999999999</v>
      </c>
      <c r="F49" s="5">
        <f>14/8</f>
        <v>1.75</v>
      </c>
    </row>
    <row r="50" spans="1:6">
      <c r="A50" s="5" t="s">
        <v>217</v>
      </c>
      <c r="B50" s="5" t="s">
        <v>204</v>
      </c>
      <c r="C50" s="5" t="s">
        <v>19</v>
      </c>
      <c r="D50" s="5">
        <v>315</v>
      </c>
      <c r="E50" s="5">
        <v>16.11</v>
      </c>
      <c r="F50" s="5">
        <v>2</v>
      </c>
    </row>
    <row r="51" spans="1:6">
      <c r="A51" s="5" t="s">
        <v>31</v>
      </c>
      <c r="B51" s="5" t="s">
        <v>37</v>
      </c>
      <c r="C51" s="5" t="s">
        <v>19</v>
      </c>
      <c r="D51" s="5">
        <v>266</v>
      </c>
      <c r="E51" s="5">
        <v>16.079999999999998</v>
      </c>
      <c r="F51" s="5">
        <f>31/10</f>
        <v>3.1</v>
      </c>
    </row>
    <row r="52" spans="1:6">
      <c r="A52" s="5" t="s">
        <v>8</v>
      </c>
      <c r="B52" s="5" t="s">
        <v>6</v>
      </c>
      <c r="C52" s="5" t="s">
        <v>19</v>
      </c>
      <c r="D52" s="5">
        <v>275.60000000000002</v>
      </c>
      <c r="E52" s="5">
        <v>15.98</v>
      </c>
      <c r="F52" s="5">
        <f>28/8</f>
        <v>3.5</v>
      </c>
    </row>
    <row r="53" spans="1:6">
      <c r="A53" s="5" t="s">
        <v>92</v>
      </c>
      <c r="B53" s="5" t="s">
        <v>293</v>
      </c>
      <c r="C53" s="5" t="s">
        <v>19</v>
      </c>
      <c r="D53" s="5">
        <v>231</v>
      </c>
      <c r="E53" s="5">
        <v>15.96</v>
      </c>
      <c r="F53" s="5">
        <v>1.7</v>
      </c>
    </row>
    <row r="54" spans="1:6">
      <c r="A54" s="5" t="s">
        <v>14</v>
      </c>
      <c r="B54" s="5" t="s">
        <v>6</v>
      </c>
      <c r="C54" s="5" t="s">
        <v>19</v>
      </c>
      <c r="D54" s="5">
        <v>294.2</v>
      </c>
      <c r="E54" s="5">
        <v>15.74</v>
      </c>
      <c r="F54" s="5">
        <f>15/8</f>
        <v>1.875</v>
      </c>
    </row>
    <row r="55" spans="1:6">
      <c r="A55" s="5" t="s">
        <v>147</v>
      </c>
      <c r="B55" s="5" t="s">
        <v>138</v>
      </c>
      <c r="C55" s="5" t="s">
        <v>19</v>
      </c>
      <c r="D55" s="5">
        <v>285</v>
      </c>
      <c r="E55" s="5">
        <v>15.74</v>
      </c>
      <c r="F55" s="5">
        <f>23/7</f>
        <v>3.2857142857142856</v>
      </c>
    </row>
    <row r="56" spans="1:6">
      <c r="A56" s="5" t="s">
        <v>216</v>
      </c>
      <c r="B56" s="5" t="s">
        <v>204</v>
      </c>
      <c r="C56" s="5" t="s">
        <v>19</v>
      </c>
      <c r="D56" s="5">
        <v>260.5</v>
      </c>
      <c r="E56" s="5">
        <v>15.59</v>
      </c>
      <c r="F56" s="5">
        <f>15/11</f>
        <v>1.3636363636363635</v>
      </c>
    </row>
    <row r="57" spans="1:6">
      <c r="A57" s="5" t="s">
        <v>69</v>
      </c>
      <c r="B57" s="5" t="s">
        <v>65</v>
      </c>
      <c r="C57" s="5" t="s">
        <v>19</v>
      </c>
      <c r="D57" s="5">
        <v>242</v>
      </c>
      <c r="E57" s="5">
        <v>15.43</v>
      </c>
      <c r="F57" s="5">
        <v>2</v>
      </c>
    </row>
    <row r="58" spans="1:6">
      <c r="A58" s="5" t="s">
        <v>295</v>
      </c>
      <c r="B58" s="5" t="s">
        <v>293</v>
      </c>
      <c r="C58" s="5" t="s">
        <v>19</v>
      </c>
      <c r="D58" s="5">
        <v>234.4</v>
      </c>
      <c r="E58" s="5">
        <v>15.43</v>
      </c>
      <c r="F58" s="5">
        <f>29/9</f>
        <v>3.2222222222222223</v>
      </c>
    </row>
    <row r="59" spans="1:6">
      <c r="A59" s="5" t="s">
        <v>70</v>
      </c>
      <c r="B59" s="5" t="s">
        <v>65</v>
      </c>
      <c r="C59" s="5" t="s">
        <v>19</v>
      </c>
      <c r="D59" s="5">
        <v>223.5</v>
      </c>
      <c r="E59" s="5">
        <v>15.41</v>
      </c>
      <c r="F59" s="5">
        <v>3.3</v>
      </c>
    </row>
    <row r="60" spans="1:6">
      <c r="A60" s="5" t="s">
        <v>214</v>
      </c>
      <c r="B60" s="5" t="s">
        <v>204</v>
      </c>
      <c r="C60" s="5" t="s">
        <v>19</v>
      </c>
      <c r="D60" s="5">
        <v>217.3</v>
      </c>
      <c r="E60" s="5">
        <v>15</v>
      </c>
      <c r="F60" s="5">
        <f>23/11</f>
        <v>2.0909090909090908</v>
      </c>
    </row>
    <row r="61" spans="1:6">
      <c r="A61" s="5" t="s">
        <v>218</v>
      </c>
      <c r="B61" s="5" t="s">
        <v>204</v>
      </c>
      <c r="C61" s="5" t="s">
        <v>19</v>
      </c>
      <c r="D61" s="5">
        <v>212.8</v>
      </c>
      <c r="E61" s="5">
        <v>14.74</v>
      </c>
      <c r="F61" s="5">
        <v>1.9</v>
      </c>
    </row>
    <row r="62" spans="1:6">
      <c r="A62" s="5" t="s">
        <v>88</v>
      </c>
      <c r="B62" s="5" t="s">
        <v>293</v>
      </c>
      <c r="C62" s="5" t="s">
        <v>19</v>
      </c>
      <c r="D62" s="5">
        <v>225</v>
      </c>
      <c r="E62" s="5">
        <v>14.72</v>
      </c>
      <c r="F62" s="5">
        <v>1.3</v>
      </c>
    </row>
    <row r="63" spans="1:6">
      <c r="A63" s="5" t="s">
        <v>80</v>
      </c>
      <c r="B63" s="5" t="s">
        <v>65</v>
      </c>
      <c r="C63" s="5" t="s">
        <v>19</v>
      </c>
      <c r="D63" s="5">
        <v>175.5</v>
      </c>
      <c r="E63" s="5">
        <v>14.71</v>
      </c>
      <c r="F63" s="5">
        <v>2.2999999999999998</v>
      </c>
    </row>
    <row r="64" spans="1:6">
      <c r="A64" s="5" t="s">
        <v>68</v>
      </c>
      <c r="B64" s="5" t="s">
        <v>65</v>
      </c>
      <c r="C64" s="5" t="s">
        <v>19</v>
      </c>
      <c r="D64" s="5">
        <v>260.5</v>
      </c>
      <c r="E64" s="5">
        <v>14.62</v>
      </c>
      <c r="F64" s="5">
        <v>2.2999999999999998</v>
      </c>
    </row>
    <row r="65" spans="1:6">
      <c r="A65" s="5" t="s">
        <v>338</v>
      </c>
      <c r="B65" s="5" t="s">
        <v>327</v>
      </c>
      <c r="C65" s="5" t="s">
        <v>19</v>
      </c>
      <c r="D65" s="5">
        <v>284.5</v>
      </c>
      <c r="E65" s="5">
        <v>14.399999999999999</v>
      </c>
      <c r="F65" s="5">
        <v>1.7</v>
      </c>
    </row>
    <row r="66" spans="1:6">
      <c r="A66" s="5" t="s">
        <v>207</v>
      </c>
      <c r="B66" s="5" t="s">
        <v>204</v>
      </c>
      <c r="C66" s="5" t="s">
        <v>19</v>
      </c>
      <c r="D66" s="5">
        <v>225.5</v>
      </c>
      <c r="E66" s="5">
        <v>14.26</v>
      </c>
      <c r="F66" s="5">
        <f>24/11</f>
        <v>2.1818181818181817</v>
      </c>
    </row>
    <row r="67" spans="1:6">
      <c r="A67" s="5" t="s">
        <v>142</v>
      </c>
      <c r="B67" s="5" t="s">
        <v>138</v>
      </c>
      <c r="C67" s="5" t="s">
        <v>19</v>
      </c>
      <c r="D67" s="5">
        <v>293.8</v>
      </c>
      <c r="E67" s="5">
        <v>14.01</v>
      </c>
      <c r="F67" s="5">
        <f>14/8</f>
        <v>1.75</v>
      </c>
    </row>
    <row r="68" spans="1:6">
      <c r="A68" s="5" t="s">
        <v>77</v>
      </c>
      <c r="B68" s="5" t="s">
        <v>65</v>
      </c>
      <c r="C68" s="5" t="s">
        <v>19</v>
      </c>
      <c r="D68" s="5">
        <v>193.5</v>
      </c>
      <c r="E68" s="5">
        <v>13.9</v>
      </c>
      <c r="F68" s="5">
        <v>1.5</v>
      </c>
    </row>
    <row r="69" spans="1:6">
      <c r="A69" s="5" t="s">
        <v>336</v>
      </c>
      <c r="B69" s="5" t="s">
        <v>327</v>
      </c>
      <c r="C69" s="5" t="s">
        <v>19</v>
      </c>
      <c r="D69" s="5">
        <v>275</v>
      </c>
      <c r="E69" s="5">
        <v>13.8</v>
      </c>
      <c r="F69" s="5">
        <v>1.9</v>
      </c>
    </row>
    <row r="70" spans="1:6">
      <c r="A70" s="5" t="s">
        <v>342</v>
      </c>
      <c r="B70" s="5" t="s">
        <v>327</v>
      </c>
      <c r="C70" s="5" t="s">
        <v>19</v>
      </c>
      <c r="D70" s="5">
        <v>206.5</v>
      </c>
      <c r="E70" s="5">
        <v>13.8</v>
      </c>
      <c r="F70" s="5">
        <v>1.4</v>
      </c>
    </row>
    <row r="71" spans="1:6">
      <c r="A71" s="5" t="s">
        <v>28</v>
      </c>
      <c r="B71" s="5" t="s">
        <v>37</v>
      </c>
      <c r="C71" s="5" t="s">
        <v>19</v>
      </c>
      <c r="D71" s="5">
        <v>186.1</v>
      </c>
      <c r="E71" s="5">
        <v>13.77</v>
      </c>
      <c r="F71" s="5">
        <f>20/9</f>
        <v>2.2222222222222223</v>
      </c>
    </row>
    <row r="72" spans="1:6">
      <c r="A72" s="5" t="s">
        <v>79</v>
      </c>
      <c r="B72" s="5" t="s">
        <v>65</v>
      </c>
      <c r="C72" s="5" t="s">
        <v>19</v>
      </c>
      <c r="D72" s="5">
        <v>177.5</v>
      </c>
      <c r="E72" s="5">
        <v>13.75</v>
      </c>
      <c r="F72" s="5">
        <v>1.6</v>
      </c>
    </row>
    <row r="73" spans="1:6">
      <c r="A73" s="5" t="s">
        <v>230</v>
      </c>
      <c r="B73" s="5" t="s">
        <v>204</v>
      </c>
      <c r="C73" s="5" t="s">
        <v>19</v>
      </c>
      <c r="D73" s="5">
        <v>160</v>
      </c>
      <c r="E73" s="5">
        <v>13.57</v>
      </c>
      <c r="F73" s="5">
        <f>6/8</f>
        <v>0.75</v>
      </c>
    </row>
    <row r="74" spans="1:6">
      <c r="A74" s="5" t="s">
        <v>260</v>
      </c>
      <c r="B74" s="5" t="s">
        <v>327</v>
      </c>
      <c r="C74" s="5" t="s">
        <v>19</v>
      </c>
      <c r="D74" s="5">
        <v>282.5</v>
      </c>
      <c r="E74" s="5">
        <v>13.5</v>
      </c>
      <c r="F74" s="5">
        <v>2.5</v>
      </c>
    </row>
    <row r="75" spans="1:6">
      <c r="A75" s="5" t="s">
        <v>213</v>
      </c>
      <c r="B75" s="5" t="s">
        <v>204</v>
      </c>
      <c r="C75" s="5" t="s">
        <v>19</v>
      </c>
      <c r="D75" s="5">
        <v>257.7</v>
      </c>
      <c r="E75" s="5">
        <v>13.31</v>
      </c>
      <c r="F75" s="5">
        <f>35/11</f>
        <v>3.1818181818181817</v>
      </c>
    </row>
    <row r="76" spans="1:6">
      <c r="A76" s="5" t="s">
        <v>11</v>
      </c>
      <c r="B76" s="5" t="s">
        <v>6</v>
      </c>
      <c r="C76" s="5" t="s">
        <v>19</v>
      </c>
      <c r="D76" s="5">
        <v>171</v>
      </c>
      <c r="E76" s="5">
        <v>13.16</v>
      </c>
      <c r="F76" s="5">
        <f>2/8</f>
        <v>0.25</v>
      </c>
    </row>
    <row r="77" spans="1:6">
      <c r="A77" s="5" t="s">
        <v>220</v>
      </c>
      <c r="B77" s="5" t="s">
        <v>204</v>
      </c>
      <c r="C77" s="5" t="s">
        <v>19</v>
      </c>
      <c r="D77" s="5">
        <v>131.19999999999999</v>
      </c>
      <c r="E77" s="5">
        <v>12.83</v>
      </c>
      <c r="F77" s="5">
        <f>6/8</f>
        <v>0.75</v>
      </c>
    </row>
    <row r="78" spans="1:6">
      <c r="A78" s="5" t="s">
        <v>301</v>
      </c>
      <c r="B78" s="5" t="s">
        <v>293</v>
      </c>
      <c r="C78" s="5" t="s">
        <v>19</v>
      </c>
      <c r="D78" s="5">
        <v>131</v>
      </c>
      <c r="E78" s="5">
        <v>12.59</v>
      </c>
      <c r="F78" s="5">
        <f>4/5</f>
        <v>0.8</v>
      </c>
    </row>
    <row r="79" spans="1:6">
      <c r="A79" s="5" t="s">
        <v>143</v>
      </c>
      <c r="B79" s="5" t="s">
        <v>138</v>
      </c>
      <c r="C79" s="5" t="s">
        <v>19</v>
      </c>
      <c r="D79" s="5">
        <v>235</v>
      </c>
      <c r="E79" s="5">
        <v>12.43</v>
      </c>
      <c r="F79" s="5">
        <f>18/7</f>
        <v>2.5714285714285716</v>
      </c>
    </row>
    <row r="80" spans="1:6">
      <c r="A80" s="5" t="s">
        <v>154</v>
      </c>
      <c r="B80" s="5" t="s">
        <v>138</v>
      </c>
      <c r="C80" s="5" t="s">
        <v>19</v>
      </c>
      <c r="D80" s="5">
        <v>190</v>
      </c>
      <c r="E80" s="5">
        <v>12.41</v>
      </c>
      <c r="F80" s="5">
        <f>17/7</f>
        <v>2.4285714285714284</v>
      </c>
    </row>
    <row r="81" spans="1:6">
      <c r="A81" s="5" t="s">
        <v>71</v>
      </c>
      <c r="B81" s="5" t="s">
        <v>65</v>
      </c>
      <c r="C81" s="5" t="s">
        <v>19</v>
      </c>
      <c r="D81" s="5">
        <v>143.5</v>
      </c>
      <c r="E81" s="5">
        <v>12.38</v>
      </c>
      <c r="F81" s="5">
        <v>1.3</v>
      </c>
    </row>
    <row r="82" spans="1:6">
      <c r="A82" s="5" t="s">
        <v>151</v>
      </c>
      <c r="B82" s="5" t="s">
        <v>138</v>
      </c>
      <c r="C82" s="5" t="s">
        <v>19</v>
      </c>
      <c r="D82" s="5">
        <v>183.1</v>
      </c>
      <c r="E82" s="5">
        <v>12.31</v>
      </c>
      <c r="F82" s="5">
        <f>11/8</f>
        <v>1.375</v>
      </c>
    </row>
    <row r="83" spans="1:6">
      <c r="A83" s="5" t="s">
        <v>225</v>
      </c>
      <c r="B83" s="5" t="s">
        <v>204</v>
      </c>
      <c r="C83" s="5" t="s">
        <v>19</v>
      </c>
      <c r="D83" s="5">
        <v>216.9</v>
      </c>
      <c r="E83" s="5">
        <v>12.31</v>
      </c>
      <c r="F83" s="5">
        <f>11/8</f>
        <v>1.375</v>
      </c>
    </row>
    <row r="84" spans="1:6">
      <c r="A84" s="5" t="s">
        <v>29</v>
      </c>
      <c r="B84" s="5" t="s">
        <v>37</v>
      </c>
      <c r="C84" s="5" t="s">
        <v>19</v>
      </c>
      <c r="D84" s="5">
        <v>146.1</v>
      </c>
      <c r="E84" s="5">
        <v>12.13</v>
      </c>
      <c r="F84" s="5">
        <f>10/9</f>
        <v>1.1111111111111112</v>
      </c>
    </row>
    <row r="85" spans="1:6">
      <c r="A85" s="5" t="s">
        <v>12</v>
      </c>
      <c r="B85" s="5" t="s">
        <v>6</v>
      </c>
      <c r="C85" s="5" t="s">
        <v>19</v>
      </c>
      <c r="D85" s="5">
        <v>126</v>
      </c>
      <c r="E85" s="5">
        <v>12.07</v>
      </c>
      <c r="F85" s="5">
        <f>7/8</f>
        <v>0.875</v>
      </c>
    </row>
    <row r="86" spans="1:6">
      <c r="A86" s="5" t="s">
        <v>87</v>
      </c>
      <c r="B86" s="5" t="s">
        <v>293</v>
      </c>
      <c r="C86" s="5" t="s">
        <v>19</v>
      </c>
      <c r="D86" s="5">
        <v>167</v>
      </c>
      <c r="E86" s="5">
        <v>12.01</v>
      </c>
      <c r="F86" s="5">
        <v>1.1000000000000001</v>
      </c>
    </row>
    <row r="87" spans="1:6">
      <c r="A87" s="5" t="s">
        <v>296</v>
      </c>
      <c r="B87" s="5" t="s">
        <v>293</v>
      </c>
      <c r="C87" s="5" t="s">
        <v>19</v>
      </c>
      <c r="D87" s="5">
        <v>182.2</v>
      </c>
      <c r="E87" s="5">
        <v>12</v>
      </c>
      <c r="F87" s="5">
        <f>15/9</f>
        <v>1.6666666666666667</v>
      </c>
    </row>
    <row r="88" spans="1:6">
      <c r="A88" s="5" t="s">
        <v>335</v>
      </c>
      <c r="B88" s="5" t="s">
        <v>327</v>
      </c>
      <c r="C88" s="5" t="s">
        <v>19</v>
      </c>
      <c r="D88" s="5">
        <v>215.5</v>
      </c>
      <c r="E88" s="5">
        <v>12</v>
      </c>
      <c r="F88" s="5">
        <v>0.7</v>
      </c>
    </row>
    <row r="89" spans="1:6">
      <c r="A89" s="5" t="s">
        <v>337</v>
      </c>
      <c r="B89" s="5" t="s">
        <v>327</v>
      </c>
      <c r="C89" s="5" t="s">
        <v>19</v>
      </c>
      <c r="D89" s="5">
        <v>208.5</v>
      </c>
      <c r="E89" s="5">
        <v>12</v>
      </c>
      <c r="F89" s="5">
        <v>1.6</v>
      </c>
    </row>
    <row r="90" spans="1:6">
      <c r="A90" s="5" t="s">
        <v>297</v>
      </c>
      <c r="B90" s="5" t="s">
        <v>293</v>
      </c>
      <c r="C90" s="5" t="s">
        <v>19</v>
      </c>
      <c r="D90" s="5">
        <v>178.5</v>
      </c>
      <c r="E90" s="5">
        <v>11.98</v>
      </c>
      <c r="F90" s="5">
        <v>1.6</v>
      </c>
    </row>
    <row r="91" spans="1:6">
      <c r="A91" s="5" t="s">
        <v>152</v>
      </c>
      <c r="B91" s="5" t="s">
        <v>138</v>
      </c>
      <c r="C91" s="5" t="s">
        <v>19</v>
      </c>
      <c r="D91" s="5">
        <v>109.2</v>
      </c>
      <c r="E91" s="5">
        <v>11.88</v>
      </c>
      <c r="F91" s="5">
        <v>0.5</v>
      </c>
    </row>
    <row r="92" spans="1:6">
      <c r="A92" s="5" t="s">
        <v>155</v>
      </c>
      <c r="B92" s="5" t="s">
        <v>138</v>
      </c>
      <c r="C92" s="5" t="s">
        <v>19</v>
      </c>
      <c r="D92" s="5">
        <v>160</v>
      </c>
      <c r="E92" s="5">
        <v>11.6</v>
      </c>
      <c r="F92" s="5">
        <f>14/7</f>
        <v>2</v>
      </c>
    </row>
    <row r="93" spans="1:6">
      <c r="A93" s="5" t="s">
        <v>306</v>
      </c>
      <c r="B93" s="5" t="s">
        <v>293</v>
      </c>
      <c r="C93" s="5" t="s">
        <v>19</v>
      </c>
      <c r="D93" s="5">
        <v>82</v>
      </c>
      <c r="E93" s="5">
        <v>11.58</v>
      </c>
      <c r="F93" s="5">
        <f>4/5</f>
        <v>0.8</v>
      </c>
    </row>
    <row r="94" spans="1:6">
      <c r="A94" s="5" t="s">
        <v>10</v>
      </c>
      <c r="B94" s="5" t="s">
        <v>6</v>
      </c>
      <c r="C94" s="5" t="s">
        <v>19</v>
      </c>
      <c r="D94" s="5">
        <v>150.80000000000001</v>
      </c>
      <c r="E94" s="5">
        <v>11.43</v>
      </c>
      <c r="F94" s="5">
        <f>9/8</f>
        <v>1.125</v>
      </c>
    </row>
    <row r="95" spans="1:6">
      <c r="A95" s="5" t="s">
        <v>345</v>
      </c>
      <c r="B95" s="5" t="s">
        <v>327</v>
      </c>
      <c r="C95" s="5" t="s">
        <v>19</v>
      </c>
      <c r="D95" s="5">
        <v>175.5</v>
      </c>
      <c r="E95" s="5">
        <v>11.4</v>
      </c>
      <c r="F95" s="5">
        <v>0.5</v>
      </c>
    </row>
    <row r="96" spans="1:6">
      <c r="A96" s="5" t="s">
        <v>15</v>
      </c>
      <c r="B96" s="5" t="s">
        <v>6</v>
      </c>
      <c r="C96" s="5" t="s">
        <v>19</v>
      </c>
      <c r="D96" s="5">
        <v>142.5</v>
      </c>
      <c r="E96" s="5">
        <v>11.25</v>
      </c>
      <c r="F96" s="5">
        <f>5/8</f>
        <v>0.625</v>
      </c>
    </row>
    <row r="97" spans="1:6">
      <c r="A97" s="5" t="s">
        <v>32</v>
      </c>
      <c r="B97" s="5" t="s">
        <v>37</v>
      </c>
      <c r="C97" s="5" t="s">
        <v>19</v>
      </c>
      <c r="D97" s="5">
        <v>151.1</v>
      </c>
      <c r="E97" s="5">
        <v>11.25</v>
      </c>
      <c r="F97" s="5">
        <f>15/9</f>
        <v>1.6666666666666667</v>
      </c>
    </row>
    <row r="98" spans="1:6">
      <c r="A98" s="5" t="s">
        <v>72</v>
      </c>
      <c r="B98" s="5" t="s">
        <v>65</v>
      </c>
      <c r="C98" s="5" t="s">
        <v>19</v>
      </c>
      <c r="D98" s="5">
        <v>127.5</v>
      </c>
      <c r="E98" s="5">
        <v>11.1</v>
      </c>
      <c r="F98" s="5">
        <v>1.3</v>
      </c>
    </row>
    <row r="99" spans="1:6">
      <c r="A99" s="5" t="s">
        <v>86</v>
      </c>
      <c r="B99" s="5" t="s">
        <v>293</v>
      </c>
      <c r="C99" s="5" t="s">
        <v>19</v>
      </c>
      <c r="D99" s="5">
        <v>154</v>
      </c>
      <c r="E99" s="5">
        <v>11.1</v>
      </c>
      <c r="F99" s="5">
        <v>1.2</v>
      </c>
    </row>
    <row r="100" spans="1:6">
      <c r="A100" s="5" t="s">
        <v>355</v>
      </c>
      <c r="B100" s="5" t="s">
        <v>327</v>
      </c>
      <c r="C100" s="5" t="s">
        <v>19</v>
      </c>
      <c r="D100" s="5">
        <v>132</v>
      </c>
      <c r="E100" s="5">
        <v>11.1</v>
      </c>
      <c r="F100" s="5">
        <v>0.4</v>
      </c>
    </row>
    <row r="101" spans="1:6">
      <c r="A101" s="5" t="s">
        <v>237</v>
      </c>
      <c r="B101" s="5" t="s">
        <v>204</v>
      </c>
      <c r="C101" s="5" t="s">
        <v>19</v>
      </c>
      <c r="D101" s="5">
        <v>138.1</v>
      </c>
      <c r="E101" s="5">
        <v>10.96</v>
      </c>
      <c r="F101" s="5">
        <f>10/8</f>
        <v>1.25</v>
      </c>
    </row>
    <row r="102" spans="1:6">
      <c r="A102" s="5" t="s">
        <v>30</v>
      </c>
      <c r="B102" s="5" t="s">
        <v>37</v>
      </c>
      <c r="C102" s="5" t="s">
        <v>19</v>
      </c>
      <c r="D102" s="5">
        <v>116</v>
      </c>
      <c r="E102" s="5">
        <v>10.89</v>
      </c>
      <c r="F102" s="5">
        <f>8/10</f>
        <v>0.8</v>
      </c>
    </row>
    <row r="103" spans="1:6">
      <c r="A103" s="5" t="s">
        <v>215</v>
      </c>
      <c r="B103" s="5" t="s">
        <v>204</v>
      </c>
      <c r="C103" s="5" t="s">
        <v>19</v>
      </c>
      <c r="D103" s="5">
        <v>140.9</v>
      </c>
      <c r="E103" s="5">
        <v>10.81</v>
      </c>
      <c r="F103" s="5">
        <v>1</v>
      </c>
    </row>
    <row r="104" spans="1:6">
      <c r="A104" s="5" t="s">
        <v>298</v>
      </c>
      <c r="B104" s="5" t="s">
        <v>293</v>
      </c>
      <c r="C104" s="5" t="s">
        <v>19</v>
      </c>
      <c r="D104" s="5">
        <v>148.5</v>
      </c>
      <c r="E104" s="5">
        <v>10.69</v>
      </c>
      <c r="F104" s="5">
        <v>0.8</v>
      </c>
    </row>
    <row r="105" spans="1:6">
      <c r="A105" s="5" t="s">
        <v>153</v>
      </c>
      <c r="B105" s="5" t="s">
        <v>138</v>
      </c>
      <c r="C105" s="5" t="s">
        <v>19</v>
      </c>
      <c r="D105" s="5">
        <v>103.3</v>
      </c>
      <c r="E105" s="5">
        <v>10.67</v>
      </c>
      <c r="F105" s="5">
        <v>0</v>
      </c>
    </row>
    <row r="106" spans="1:6">
      <c r="A106" s="5" t="s">
        <v>89</v>
      </c>
      <c r="B106" s="5" t="s">
        <v>293</v>
      </c>
      <c r="C106" s="5" t="s">
        <v>19</v>
      </c>
      <c r="D106" s="5">
        <v>101.5</v>
      </c>
      <c r="E106" s="5">
        <v>10.66</v>
      </c>
      <c r="F106" s="5">
        <v>0.5</v>
      </c>
    </row>
    <row r="107" spans="1:6">
      <c r="A107" s="5" t="s">
        <v>344</v>
      </c>
      <c r="B107" s="5" t="s">
        <v>327</v>
      </c>
      <c r="C107" s="5" t="s">
        <v>19</v>
      </c>
      <c r="D107" s="5">
        <v>134.5</v>
      </c>
      <c r="E107" s="5">
        <v>10.5</v>
      </c>
      <c r="F107" s="5">
        <v>0.3</v>
      </c>
    </row>
    <row r="108" spans="1:6">
      <c r="A108" s="5" t="s">
        <v>300</v>
      </c>
      <c r="B108" s="5" t="s">
        <v>293</v>
      </c>
      <c r="C108" s="5" t="s">
        <v>19</v>
      </c>
      <c r="D108" s="5">
        <v>140</v>
      </c>
      <c r="E108" s="5">
        <v>10.48</v>
      </c>
      <c r="F108" s="5">
        <f>7/9</f>
        <v>0.77777777777777779</v>
      </c>
    </row>
    <row r="109" spans="1:6">
      <c r="A109" s="5" t="s">
        <v>231</v>
      </c>
      <c r="B109" s="5" t="s">
        <v>204</v>
      </c>
      <c r="C109" s="5" t="s">
        <v>19</v>
      </c>
      <c r="D109" s="5">
        <v>165.6</v>
      </c>
      <c r="E109" s="5">
        <v>10.46</v>
      </c>
      <c r="F109" s="5">
        <f>6/8</f>
        <v>0.75</v>
      </c>
    </row>
    <row r="110" spans="1:6">
      <c r="A110" s="5" t="s">
        <v>16</v>
      </c>
      <c r="B110" s="5" t="s">
        <v>6</v>
      </c>
      <c r="C110" s="5" t="s">
        <v>19</v>
      </c>
      <c r="D110" s="5">
        <v>65.8</v>
      </c>
      <c r="E110" s="5">
        <v>10.24</v>
      </c>
      <c r="F110" s="5">
        <f>3/8</f>
        <v>0.375</v>
      </c>
    </row>
    <row r="111" spans="1:6">
      <c r="A111" s="5" t="s">
        <v>33</v>
      </c>
      <c r="B111" s="5" t="s">
        <v>37</v>
      </c>
      <c r="C111" s="5" t="s">
        <v>19</v>
      </c>
      <c r="D111" s="5">
        <v>96.7</v>
      </c>
      <c r="E111" s="5">
        <v>10.23</v>
      </c>
      <c r="F111" s="5">
        <f>7/9</f>
        <v>0.77777777777777779</v>
      </c>
    </row>
    <row r="112" spans="1:6">
      <c r="A112" s="5" t="s">
        <v>349</v>
      </c>
      <c r="B112" s="5" t="s">
        <v>327</v>
      </c>
      <c r="C112" s="5" t="s">
        <v>19</v>
      </c>
      <c r="D112" s="5">
        <v>107.5</v>
      </c>
      <c r="E112" s="5">
        <v>10.200000000000001</v>
      </c>
      <c r="F112" s="5">
        <v>0.9</v>
      </c>
    </row>
    <row r="113" spans="1:6">
      <c r="A113" s="5" t="s">
        <v>156</v>
      </c>
      <c r="B113" s="5" t="s">
        <v>138</v>
      </c>
      <c r="C113" s="5" t="s">
        <v>19</v>
      </c>
      <c r="D113" s="5">
        <v>75.7</v>
      </c>
      <c r="E113" s="5">
        <v>10.19</v>
      </c>
      <c r="F113" s="5">
        <f>3/7</f>
        <v>0.42857142857142855</v>
      </c>
    </row>
    <row r="114" spans="1:6">
      <c r="A114" s="5" t="s">
        <v>226</v>
      </c>
      <c r="B114" s="5" t="s">
        <v>204</v>
      </c>
      <c r="C114" s="5" t="s">
        <v>19</v>
      </c>
      <c r="D114" s="5">
        <v>98.8</v>
      </c>
      <c r="E114" s="5">
        <v>10</v>
      </c>
      <c r="F114" s="5">
        <f>6/8</f>
        <v>0.75</v>
      </c>
    </row>
    <row r="115" spans="1:6">
      <c r="A115" s="5" t="s">
        <v>340</v>
      </c>
      <c r="B115" s="5" t="s">
        <v>327</v>
      </c>
      <c r="C115" s="5" t="s">
        <v>19</v>
      </c>
      <c r="D115" s="5">
        <v>166</v>
      </c>
      <c r="E115" s="5">
        <v>9.9</v>
      </c>
      <c r="F115" s="5">
        <v>1.2</v>
      </c>
    </row>
    <row r="116" spans="1:6">
      <c r="A116" s="5" t="s">
        <v>341</v>
      </c>
      <c r="B116" s="5" t="s">
        <v>327</v>
      </c>
      <c r="C116" s="5" t="s">
        <v>19</v>
      </c>
      <c r="D116" s="5">
        <v>187</v>
      </c>
      <c r="E116" s="5">
        <v>9.9</v>
      </c>
      <c r="F116" s="5">
        <v>0.9</v>
      </c>
    </row>
    <row r="117" spans="1:6">
      <c r="A117" s="5" t="s">
        <v>78</v>
      </c>
      <c r="B117" s="5" t="s">
        <v>65</v>
      </c>
      <c r="C117" s="5" t="s">
        <v>19</v>
      </c>
      <c r="D117" s="5">
        <v>94.5</v>
      </c>
      <c r="E117" s="5">
        <v>9.6999999999999993</v>
      </c>
      <c r="F117" s="5">
        <v>0.9</v>
      </c>
    </row>
    <row r="118" spans="1:6">
      <c r="A118" s="5" t="s">
        <v>302</v>
      </c>
      <c r="B118" s="5" t="s">
        <v>293</v>
      </c>
      <c r="C118" s="5" t="s">
        <v>19</v>
      </c>
      <c r="D118" s="5">
        <v>126.2</v>
      </c>
      <c r="E118" s="5">
        <v>9.61</v>
      </c>
      <c r="F118" s="5">
        <v>1</v>
      </c>
    </row>
    <row r="119" spans="1:6">
      <c r="A119" s="5" t="s">
        <v>339</v>
      </c>
      <c r="B119" s="5" t="s">
        <v>327</v>
      </c>
      <c r="C119" s="5" t="s">
        <v>19</v>
      </c>
      <c r="D119" s="5">
        <v>196.5</v>
      </c>
      <c r="E119" s="5">
        <v>9.6</v>
      </c>
      <c r="F119" s="5">
        <v>2.1</v>
      </c>
    </row>
    <row r="120" spans="1:6">
      <c r="A120" s="5" t="s">
        <v>343</v>
      </c>
      <c r="B120" s="5" t="s">
        <v>327</v>
      </c>
      <c r="C120" s="5" t="s">
        <v>19</v>
      </c>
      <c r="D120" s="5">
        <v>145.5</v>
      </c>
      <c r="E120" s="5">
        <v>9.6</v>
      </c>
      <c r="F120" s="5">
        <v>1.1000000000000001</v>
      </c>
    </row>
    <row r="121" spans="1:6">
      <c r="A121" s="5" t="s">
        <v>346</v>
      </c>
      <c r="B121" s="5" t="s">
        <v>327</v>
      </c>
      <c r="C121" s="5" t="s">
        <v>19</v>
      </c>
      <c r="D121" s="5">
        <v>160</v>
      </c>
      <c r="E121" s="5">
        <v>9.6</v>
      </c>
      <c r="F121" s="5">
        <v>0.8</v>
      </c>
    </row>
    <row r="122" spans="1:6">
      <c r="A122" s="5" t="s">
        <v>351</v>
      </c>
      <c r="B122" s="5" t="s">
        <v>327</v>
      </c>
      <c r="C122" s="5" t="s">
        <v>19</v>
      </c>
      <c r="D122" s="5">
        <v>145.5</v>
      </c>
      <c r="E122" s="5">
        <v>9.6</v>
      </c>
      <c r="F122" s="5">
        <v>0.5</v>
      </c>
    </row>
    <row r="123" spans="1:6">
      <c r="A123" s="5" t="s">
        <v>299</v>
      </c>
      <c r="B123" s="5" t="s">
        <v>293</v>
      </c>
      <c r="C123" s="5" t="s">
        <v>19</v>
      </c>
      <c r="D123" s="5">
        <v>144</v>
      </c>
      <c r="E123" s="5">
        <v>9.59</v>
      </c>
      <c r="F123" s="5">
        <v>1.1000000000000001</v>
      </c>
    </row>
    <row r="124" spans="1:6">
      <c r="A124" s="5" t="s">
        <v>236</v>
      </c>
      <c r="B124" s="5" t="s">
        <v>204</v>
      </c>
      <c r="C124" s="5" t="s">
        <v>19</v>
      </c>
      <c r="D124" s="5">
        <f>((106.2*8)+(55*2))/10</f>
        <v>95.960000000000008</v>
      </c>
      <c r="E124" s="5">
        <f>(60+410)/(5+45)</f>
        <v>9.4</v>
      </c>
      <c r="F124" s="5">
        <v>0.6</v>
      </c>
    </row>
    <row r="125" spans="1:6">
      <c r="A125" s="5" t="s">
        <v>303</v>
      </c>
      <c r="B125" s="5" t="s">
        <v>293</v>
      </c>
      <c r="C125" s="5" t="s">
        <v>19</v>
      </c>
      <c r="D125" s="5">
        <v>103.3</v>
      </c>
      <c r="E125" s="5">
        <v>9.39</v>
      </c>
      <c r="F125" s="5">
        <f>7/9</f>
        <v>0.77777777777777779</v>
      </c>
    </row>
    <row r="126" spans="1:6">
      <c r="A126" s="5" t="s">
        <v>219</v>
      </c>
      <c r="B126" s="5" t="s">
        <v>204</v>
      </c>
      <c r="C126" s="5" t="s">
        <v>19</v>
      </c>
      <c r="D126" s="5">
        <v>144.4</v>
      </c>
      <c r="E126" s="5">
        <v>9.33</v>
      </c>
      <c r="F126" s="5">
        <f>11/8</f>
        <v>1.375</v>
      </c>
    </row>
    <row r="127" spans="1:6">
      <c r="A127" s="5" t="s">
        <v>354</v>
      </c>
      <c r="B127" s="5" t="s">
        <v>327</v>
      </c>
      <c r="C127" s="5" t="s">
        <v>19</v>
      </c>
      <c r="D127" s="5">
        <v>141.5</v>
      </c>
      <c r="E127" s="5">
        <v>9.3000000000000007</v>
      </c>
      <c r="F127" s="5">
        <v>1.3</v>
      </c>
    </row>
    <row r="128" spans="1:6">
      <c r="A128" s="5" t="s">
        <v>348</v>
      </c>
      <c r="B128" s="5" t="s">
        <v>327</v>
      </c>
      <c r="C128" s="5" t="s">
        <v>19</v>
      </c>
      <c r="D128" s="5">
        <v>161</v>
      </c>
      <c r="E128" s="5">
        <v>9</v>
      </c>
      <c r="F128" s="5">
        <v>0.9</v>
      </c>
    </row>
    <row r="129" spans="1:6">
      <c r="A129" s="5" t="s">
        <v>228</v>
      </c>
      <c r="B129" s="5" t="s">
        <v>204</v>
      </c>
      <c r="C129" s="5" t="s">
        <v>19</v>
      </c>
      <c r="D129" s="5">
        <v>36.200000000000003</v>
      </c>
      <c r="E129" s="5">
        <v>8.82</v>
      </c>
      <c r="F129" s="5">
        <v>0</v>
      </c>
    </row>
    <row r="130" spans="1:6">
      <c r="A130" s="5" t="s">
        <v>305</v>
      </c>
      <c r="B130" s="5" t="s">
        <v>293</v>
      </c>
      <c r="C130" s="5" t="s">
        <v>19</v>
      </c>
      <c r="D130" s="5">
        <v>100</v>
      </c>
      <c r="E130" s="5">
        <v>8.81</v>
      </c>
      <c r="F130" s="5">
        <f>7/8</f>
        <v>0.875</v>
      </c>
    </row>
    <row r="131" spans="1:6">
      <c r="A131" s="5" t="s">
        <v>352</v>
      </c>
      <c r="B131" s="5" t="s">
        <v>327</v>
      </c>
      <c r="C131" s="5" t="s">
        <v>19</v>
      </c>
      <c r="D131" s="5">
        <v>107</v>
      </c>
      <c r="E131" s="5">
        <v>8.6999999999999993</v>
      </c>
      <c r="F131" s="5">
        <v>0.8</v>
      </c>
    </row>
    <row r="132" spans="1:6">
      <c r="A132" s="5" t="s">
        <v>81</v>
      </c>
      <c r="B132" s="5" t="s">
        <v>65</v>
      </c>
      <c r="C132" s="5" t="s">
        <v>19</v>
      </c>
      <c r="D132" s="5">
        <v>79</v>
      </c>
      <c r="E132" s="5">
        <v>8.64</v>
      </c>
      <c r="F132" s="5">
        <v>1</v>
      </c>
    </row>
    <row r="133" spans="1:6">
      <c r="A133" s="5" t="s">
        <v>17</v>
      </c>
      <c r="B133" s="5" t="s">
        <v>6</v>
      </c>
      <c r="C133" s="5" t="s">
        <v>19</v>
      </c>
      <c r="D133" s="5">
        <v>49</v>
      </c>
      <c r="E133" s="5">
        <v>8.57</v>
      </c>
      <c r="F133" s="5">
        <v>0</v>
      </c>
    </row>
    <row r="134" spans="1:6">
      <c r="A134" s="5" t="s">
        <v>99</v>
      </c>
      <c r="B134" s="5" t="s">
        <v>293</v>
      </c>
      <c r="C134" s="5" t="s">
        <v>19</v>
      </c>
      <c r="D134" s="5">
        <v>94.4</v>
      </c>
      <c r="E134" s="5">
        <v>8.5399999999999991</v>
      </c>
      <c r="F134" s="5">
        <f>3/9</f>
        <v>0.33333333333333331</v>
      </c>
    </row>
    <row r="135" spans="1:6">
      <c r="A135" s="5" t="s">
        <v>73</v>
      </c>
      <c r="B135" s="5" t="s">
        <v>65</v>
      </c>
      <c r="C135" s="5" t="s">
        <v>19</v>
      </c>
      <c r="D135" s="5">
        <v>99.5</v>
      </c>
      <c r="E135" s="5">
        <v>8.3000000000000007</v>
      </c>
      <c r="F135" s="5">
        <v>1</v>
      </c>
    </row>
    <row r="136" spans="1:6">
      <c r="A136" s="5" t="s">
        <v>35</v>
      </c>
      <c r="B136" s="5" t="s">
        <v>37</v>
      </c>
      <c r="C136" s="5" t="s">
        <v>19</v>
      </c>
      <c r="D136" s="5">
        <v>65.599999999999994</v>
      </c>
      <c r="E136" s="5">
        <v>8.2799999999999994</v>
      </c>
      <c r="F136" s="5">
        <f>4/9</f>
        <v>0.44444444444444442</v>
      </c>
    </row>
    <row r="137" spans="1:6">
      <c r="A137" s="5" t="s">
        <v>235</v>
      </c>
      <c r="B137" s="5" t="s">
        <v>204</v>
      </c>
      <c r="C137" s="5" t="s">
        <v>19</v>
      </c>
      <c r="D137" s="5">
        <v>131.19999999999999</v>
      </c>
      <c r="E137" s="5">
        <v>8.07</v>
      </c>
      <c r="F137" s="5">
        <f>11/8</f>
        <v>1.375</v>
      </c>
    </row>
    <row r="138" spans="1:6">
      <c r="A138" s="5" t="s">
        <v>34</v>
      </c>
      <c r="B138" s="5" t="s">
        <v>37</v>
      </c>
      <c r="C138" s="5" t="s">
        <v>19</v>
      </c>
      <c r="D138" s="5">
        <v>90</v>
      </c>
      <c r="E138" s="5">
        <v>8</v>
      </c>
      <c r="F138" s="5">
        <f>9/9</f>
        <v>1</v>
      </c>
    </row>
    <row r="139" spans="1:6">
      <c r="A139" s="5" t="s">
        <v>239</v>
      </c>
      <c r="B139" s="5" t="s">
        <v>204</v>
      </c>
      <c r="C139" s="5" t="s">
        <v>19</v>
      </c>
      <c r="D139" s="5">
        <v>46.4</v>
      </c>
      <c r="E139" s="5">
        <v>8</v>
      </c>
      <c r="F139" s="5">
        <f>3/8</f>
        <v>0.375</v>
      </c>
    </row>
    <row r="140" spans="1:6">
      <c r="A140" s="5" t="s">
        <v>304</v>
      </c>
      <c r="B140" s="5" t="s">
        <v>293</v>
      </c>
      <c r="C140" s="5" t="s">
        <v>19</v>
      </c>
      <c r="D140" s="5">
        <v>37</v>
      </c>
      <c r="E140" s="5">
        <v>8</v>
      </c>
      <c r="F140" s="5">
        <f>4/5</f>
        <v>0.8</v>
      </c>
    </row>
    <row r="141" spans="1:6">
      <c r="A141" s="5" t="s">
        <v>233</v>
      </c>
      <c r="B141" s="5" t="s">
        <v>204</v>
      </c>
      <c r="C141" s="5" t="s">
        <v>19</v>
      </c>
      <c r="D141" s="5">
        <v>75.599999999999994</v>
      </c>
      <c r="E141" s="5">
        <v>7.84</v>
      </c>
      <c r="F141" s="5">
        <v>0.5</v>
      </c>
    </row>
    <row r="142" spans="1:6">
      <c r="A142" s="5" t="s">
        <v>227</v>
      </c>
      <c r="B142" s="5" t="s">
        <v>204</v>
      </c>
      <c r="C142" s="5" t="s">
        <v>19</v>
      </c>
      <c r="D142" s="5">
        <v>61.9</v>
      </c>
      <c r="E142" s="5">
        <v>7.67</v>
      </c>
      <c r="F142" s="5">
        <f>7/8</f>
        <v>0.875</v>
      </c>
    </row>
    <row r="143" spans="1:6">
      <c r="A143" s="5" t="s">
        <v>222</v>
      </c>
      <c r="B143" s="5" t="s">
        <v>204</v>
      </c>
      <c r="C143" s="5" t="s">
        <v>19</v>
      </c>
      <c r="D143" s="5">
        <v>61.2</v>
      </c>
      <c r="E143" s="5">
        <v>7.59</v>
      </c>
      <c r="F143" s="5">
        <f>1/8</f>
        <v>0.125</v>
      </c>
    </row>
    <row r="144" spans="1:6">
      <c r="A144" s="5" t="s">
        <v>221</v>
      </c>
      <c r="B144" s="5" t="s">
        <v>204</v>
      </c>
      <c r="C144" s="5" t="s">
        <v>19</v>
      </c>
      <c r="D144" s="5">
        <v>78.099999999999994</v>
      </c>
      <c r="E144" s="5">
        <v>7.5</v>
      </c>
      <c r="F144" s="5">
        <f>6/8</f>
        <v>0.75</v>
      </c>
    </row>
    <row r="145" spans="1:6">
      <c r="A145" s="5" t="s">
        <v>238</v>
      </c>
      <c r="B145" s="5" t="s">
        <v>204</v>
      </c>
      <c r="C145" s="5" t="s">
        <v>19</v>
      </c>
      <c r="D145" s="5">
        <v>65.599999999999994</v>
      </c>
      <c r="E145" s="5">
        <v>7.5</v>
      </c>
      <c r="F145" s="5">
        <f>2/8</f>
        <v>0.25</v>
      </c>
    </row>
    <row r="146" spans="1:6">
      <c r="A146" s="5" t="s">
        <v>347</v>
      </c>
      <c r="B146" s="5" t="s">
        <v>327</v>
      </c>
      <c r="C146" s="5" t="s">
        <v>19</v>
      </c>
      <c r="D146" s="5">
        <v>127.5</v>
      </c>
      <c r="E146" s="5">
        <v>7.5</v>
      </c>
      <c r="F146" s="5">
        <v>1.4</v>
      </c>
    </row>
    <row r="147" spans="1:6">
      <c r="A147" s="5" t="s">
        <v>350</v>
      </c>
      <c r="B147" s="5" t="s">
        <v>327</v>
      </c>
      <c r="C147" s="5" t="s">
        <v>19</v>
      </c>
      <c r="D147" s="5">
        <v>140</v>
      </c>
      <c r="E147" s="5">
        <v>7.5</v>
      </c>
      <c r="F147" s="5">
        <v>1.1000000000000001</v>
      </c>
    </row>
    <row r="148" spans="1:6">
      <c r="A148" s="5" t="s">
        <v>232</v>
      </c>
      <c r="B148" s="5" t="s">
        <v>204</v>
      </c>
      <c r="C148" s="5" t="s">
        <v>19</v>
      </c>
      <c r="D148" s="5">
        <v>90.6</v>
      </c>
      <c r="E148" s="5">
        <v>7.38</v>
      </c>
      <c r="F148" s="5">
        <f>6/8</f>
        <v>0.75</v>
      </c>
    </row>
    <row r="149" spans="1:6">
      <c r="A149" s="5" t="s">
        <v>240</v>
      </c>
      <c r="B149" s="5" t="s">
        <v>204</v>
      </c>
      <c r="C149" s="5" t="s">
        <v>19</v>
      </c>
      <c r="D149" s="5">
        <v>53.6</v>
      </c>
      <c r="E149" s="5">
        <v>7.27</v>
      </c>
      <c r="F149" s="5">
        <f>4/8</f>
        <v>0.5</v>
      </c>
    </row>
    <row r="150" spans="1:6">
      <c r="A150" s="5" t="s">
        <v>353</v>
      </c>
      <c r="B150" s="5" t="s">
        <v>327</v>
      </c>
      <c r="C150" s="5" t="s">
        <v>19</v>
      </c>
      <c r="D150" s="5">
        <v>75.5</v>
      </c>
      <c r="E150" s="5">
        <v>6.9</v>
      </c>
      <c r="F150" s="5">
        <v>0.4</v>
      </c>
    </row>
    <row r="151" spans="1:6">
      <c r="A151" s="5" t="s">
        <v>229</v>
      </c>
      <c r="B151" s="5" t="s">
        <v>204</v>
      </c>
      <c r="C151" s="5" t="s">
        <v>19</v>
      </c>
      <c r="D151" s="5">
        <v>56.2</v>
      </c>
      <c r="E151" s="5">
        <v>5.76</v>
      </c>
      <c r="F151" s="5">
        <f>2/8</f>
        <v>0.25</v>
      </c>
    </row>
    <row r="152" spans="1:6">
      <c r="A152" s="5" t="s">
        <v>18</v>
      </c>
      <c r="B152" s="5" t="s">
        <v>6</v>
      </c>
      <c r="C152" s="5" t="s">
        <v>19</v>
      </c>
      <c r="D152" s="5">
        <v>21</v>
      </c>
      <c r="E152" s="5">
        <v>5.71</v>
      </c>
      <c r="F152" s="5">
        <v>0</v>
      </c>
    </row>
    <row r="153" spans="1:6">
      <c r="A153" s="5" t="s">
        <v>223</v>
      </c>
      <c r="B153" s="5" t="s">
        <v>204</v>
      </c>
      <c r="C153" s="5" t="s">
        <v>19</v>
      </c>
      <c r="D153" s="5">
        <v>49.4</v>
      </c>
      <c r="E153" s="5">
        <v>4.29</v>
      </c>
      <c r="F153" s="5">
        <f>1/8</f>
        <v>0.125</v>
      </c>
    </row>
    <row r="154" spans="1:6">
      <c r="A154" s="5" t="s">
        <v>234</v>
      </c>
      <c r="B154" s="5" t="s">
        <v>204</v>
      </c>
      <c r="C154" s="5" t="s">
        <v>19</v>
      </c>
      <c r="D154" s="5">
        <v>21.9</v>
      </c>
      <c r="E154" s="5">
        <v>3.33</v>
      </c>
      <c r="F154" s="5">
        <v>0.5</v>
      </c>
    </row>
    <row r="155" spans="1:6">
      <c r="A155" s="5" t="s">
        <v>356</v>
      </c>
      <c r="B155" s="5" t="s">
        <v>327</v>
      </c>
      <c r="C155" s="5" t="s">
        <v>19</v>
      </c>
      <c r="D155" s="5">
        <v>39.5</v>
      </c>
      <c r="E155" s="5">
        <v>2.1</v>
      </c>
      <c r="F155" s="5">
        <v>0.2</v>
      </c>
    </row>
    <row r="156" spans="1:6">
      <c r="A156" s="5" t="s">
        <v>36</v>
      </c>
      <c r="B156" s="5" t="s">
        <v>37</v>
      </c>
      <c r="C156" s="5" t="s">
        <v>19</v>
      </c>
      <c r="D156" s="5">
        <v>28.9</v>
      </c>
      <c r="E156" s="5">
        <v>1.82</v>
      </c>
      <c r="F156" s="5">
        <f>4/9</f>
        <v>0.44444444444444442</v>
      </c>
    </row>
    <row r="157" spans="1:6">
      <c r="A157" s="5" t="s">
        <v>357</v>
      </c>
      <c r="B157" s="5" t="s">
        <v>327</v>
      </c>
      <c r="C157" s="5" t="s">
        <v>19</v>
      </c>
      <c r="D157" s="5">
        <v>24.5</v>
      </c>
      <c r="E157" s="5">
        <v>1.7999999999999998</v>
      </c>
      <c r="F157" s="5">
        <v>0.3</v>
      </c>
    </row>
  </sheetData>
  <sortState ref="A2:F101">
    <sortCondition descending="1" ref="E2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workbookViewId="0"/>
  </sheetViews>
  <sheetFormatPr defaultRowHeight="15"/>
  <cols>
    <col min="1" max="1" width="20.42578125" bestFit="1" customWidth="1"/>
    <col min="2" max="2" width="27.140625" bestFit="1" customWidth="1"/>
    <col min="3" max="3" width="6.85546875" bestFit="1" customWidth="1"/>
    <col min="4" max="5" width="6" bestFit="1" customWidth="1"/>
    <col min="6" max="6" width="12" bestFit="1" customWidth="1"/>
  </cols>
  <sheetData>
    <row r="1" spans="1: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266</v>
      </c>
      <c r="B2" s="5" t="s">
        <v>277</v>
      </c>
      <c r="C2" s="5" t="s">
        <v>116</v>
      </c>
      <c r="D2" s="5">
        <v>461.5</v>
      </c>
      <c r="E2" s="5">
        <v>23.11</v>
      </c>
      <c r="F2" s="5">
        <v>4</v>
      </c>
    </row>
    <row r="3" spans="1:6">
      <c r="A3" s="5" t="s">
        <v>268</v>
      </c>
      <c r="B3" s="5" t="s">
        <v>277</v>
      </c>
      <c r="C3" s="5" t="s">
        <v>116</v>
      </c>
      <c r="D3" s="5">
        <v>370.5</v>
      </c>
      <c r="E3" s="5">
        <v>21.39</v>
      </c>
      <c r="F3" s="5">
        <v>3.3</v>
      </c>
    </row>
    <row r="4" spans="1:6">
      <c r="A4" s="5" t="s">
        <v>267</v>
      </c>
      <c r="B4" s="5" t="s">
        <v>277</v>
      </c>
      <c r="C4" s="5" t="s">
        <v>116</v>
      </c>
      <c r="D4" s="5">
        <v>356.5</v>
      </c>
      <c r="E4" s="5">
        <v>21.31</v>
      </c>
      <c r="F4" s="5">
        <v>3.4</v>
      </c>
    </row>
    <row r="5" spans="1:6">
      <c r="A5" s="5" t="s">
        <v>279</v>
      </c>
      <c r="B5" s="5" t="s">
        <v>292</v>
      </c>
      <c r="C5" s="5" t="s">
        <v>116</v>
      </c>
      <c r="D5" s="5">
        <v>309.39999999999998</v>
      </c>
      <c r="E5" s="5">
        <v>20.05</v>
      </c>
      <c r="F5" s="5">
        <f>24/9</f>
        <v>2.6666666666666665</v>
      </c>
    </row>
    <row r="6" spans="1:6">
      <c r="A6" s="5" t="s">
        <v>278</v>
      </c>
      <c r="B6" s="5" t="s">
        <v>292</v>
      </c>
      <c r="C6" s="5" t="s">
        <v>116</v>
      </c>
      <c r="D6" s="5">
        <v>401.7</v>
      </c>
      <c r="E6" s="5">
        <v>19.66</v>
      </c>
      <c r="F6" s="5">
        <f>46/9</f>
        <v>5.1111111111111107</v>
      </c>
    </row>
    <row r="7" spans="1:6">
      <c r="A7" s="5" t="s">
        <v>280</v>
      </c>
      <c r="B7" s="5" t="s">
        <v>292</v>
      </c>
      <c r="C7" s="5" t="s">
        <v>116</v>
      </c>
      <c r="D7" s="5">
        <v>348.3</v>
      </c>
      <c r="E7" s="5">
        <v>19.52</v>
      </c>
      <c r="F7" s="5">
        <f>34/9</f>
        <v>3.7777777777777777</v>
      </c>
    </row>
    <row r="8" spans="1:6">
      <c r="A8" s="5" t="s">
        <v>273</v>
      </c>
      <c r="B8" s="5" t="s">
        <v>277</v>
      </c>
      <c r="C8" s="5" t="s">
        <v>116</v>
      </c>
      <c r="D8" s="5">
        <v>326.10000000000002</v>
      </c>
      <c r="E8" s="5">
        <v>19.489999999999998</v>
      </c>
      <c r="F8" s="5">
        <v>3</v>
      </c>
    </row>
    <row r="9" spans="1:6">
      <c r="A9" s="5" t="s">
        <v>118</v>
      </c>
      <c r="B9" s="5" t="s">
        <v>115</v>
      </c>
      <c r="C9" s="5" t="s">
        <v>116</v>
      </c>
      <c r="D9" s="5">
        <v>360.8</v>
      </c>
      <c r="E9" s="5">
        <v>18.920000000000002</v>
      </c>
      <c r="F9" s="5">
        <f>16/9</f>
        <v>1.7777777777777777</v>
      </c>
    </row>
    <row r="10" spans="1:6">
      <c r="A10" s="5" t="s">
        <v>269</v>
      </c>
      <c r="B10" s="5" t="s">
        <v>277</v>
      </c>
      <c r="C10" s="5" t="s">
        <v>116</v>
      </c>
      <c r="D10" s="5">
        <v>253.5</v>
      </c>
      <c r="E10" s="5">
        <v>18.86</v>
      </c>
      <c r="F10" s="5">
        <v>2.1</v>
      </c>
    </row>
    <row r="11" spans="1:6">
      <c r="A11" s="5" t="s">
        <v>271</v>
      </c>
      <c r="B11" s="5" t="s">
        <v>277</v>
      </c>
      <c r="C11" s="5" t="s">
        <v>116</v>
      </c>
      <c r="D11" s="5">
        <v>264.5</v>
      </c>
      <c r="E11" s="5">
        <v>18.02</v>
      </c>
      <c r="F11" s="5">
        <v>3</v>
      </c>
    </row>
    <row r="12" spans="1:6">
      <c r="A12" s="5" t="s">
        <v>274</v>
      </c>
      <c r="B12" s="5" t="s">
        <v>277</v>
      </c>
      <c r="C12" s="5" t="s">
        <v>116</v>
      </c>
      <c r="D12" s="5">
        <v>257</v>
      </c>
      <c r="E12" s="5">
        <v>17.86</v>
      </c>
      <c r="F12" s="5">
        <v>2.1</v>
      </c>
    </row>
    <row r="13" spans="1:6">
      <c r="A13" s="5" t="s">
        <v>283</v>
      </c>
      <c r="B13" s="5" t="s">
        <v>292</v>
      </c>
      <c r="C13" s="5" t="s">
        <v>116</v>
      </c>
      <c r="D13" s="5">
        <v>267.89999999999998</v>
      </c>
      <c r="E13" s="5">
        <v>17.25</v>
      </c>
      <c r="F13" s="5">
        <f>14/7</f>
        <v>2</v>
      </c>
    </row>
    <row r="14" spans="1:6">
      <c r="A14" s="5" t="s">
        <v>285</v>
      </c>
      <c r="B14" s="5" t="s">
        <v>292</v>
      </c>
      <c r="C14" s="5" t="s">
        <v>116</v>
      </c>
      <c r="D14" s="5">
        <v>255.7</v>
      </c>
      <c r="E14" s="5">
        <v>17.149999999999999</v>
      </c>
      <c r="F14" s="5">
        <f>25/7</f>
        <v>3.5714285714285716</v>
      </c>
    </row>
    <row r="15" spans="1:6">
      <c r="A15" s="5" t="s">
        <v>282</v>
      </c>
      <c r="B15" s="5" t="s">
        <v>292</v>
      </c>
      <c r="C15" s="5" t="s">
        <v>116</v>
      </c>
      <c r="D15" s="5">
        <v>217.1</v>
      </c>
      <c r="E15" s="5">
        <v>16.670000000000002</v>
      </c>
      <c r="F15" s="5">
        <f>8/7</f>
        <v>1.1428571428571428</v>
      </c>
    </row>
    <row r="16" spans="1:6">
      <c r="A16" s="5" t="s">
        <v>288</v>
      </c>
      <c r="B16" s="5" t="s">
        <v>292</v>
      </c>
      <c r="C16" s="5" t="s">
        <v>116</v>
      </c>
      <c r="D16" s="5">
        <v>158.30000000000001</v>
      </c>
      <c r="E16" s="5">
        <v>16.57</v>
      </c>
      <c r="F16" s="5">
        <f>7/6</f>
        <v>1.1666666666666667</v>
      </c>
    </row>
    <row r="17" spans="1:6">
      <c r="A17" s="5" t="s">
        <v>117</v>
      </c>
      <c r="B17" s="5" t="s">
        <v>115</v>
      </c>
      <c r="C17" s="5" t="s">
        <v>116</v>
      </c>
      <c r="D17" s="5">
        <v>265.8</v>
      </c>
      <c r="E17" s="5">
        <v>16.07</v>
      </c>
      <c r="F17" s="5">
        <f>11/9</f>
        <v>1.2222222222222223</v>
      </c>
    </row>
    <row r="18" spans="1:6">
      <c r="A18" s="5" t="s">
        <v>121</v>
      </c>
      <c r="B18" s="5" t="s">
        <v>115</v>
      </c>
      <c r="C18" s="5" t="s">
        <v>116</v>
      </c>
      <c r="D18" s="5">
        <v>253.3</v>
      </c>
      <c r="E18" s="5">
        <v>15.86</v>
      </c>
      <c r="F18" s="5">
        <f>13/7</f>
        <v>1.8571428571428572</v>
      </c>
    </row>
    <row r="19" spans="1:6">
      <c r="A19" s="5" t="s">
        <v>270</v>
      </c>
      <c r="B19" s="5" t="s">
        <v>277</v>
      </c>
      <c r="C19" s="5" t="s">
        <v>116</v>
      </c>
      <c r="D19" s="5">
        <v>177</v>
      </c>
      <c r="E19" s="5">
        <v>15.21</v>
      </c>
      <c r="F19" s="5">
        <v>2.2000000000000002</v>
      </c>
    </row>
    <row r="20" spans="1:6">
      <c r="A20" s="5" t="s">
        <v>284</v>
      </c>
      <c r="B20" s="5" t="s">
        <v>292</v>
      </c>
      <c r="C20" s="5" t="s">
        <v>116</v>
      </c>
      <c r="D20" s="5">
        <v>188.6</v>
      </c>
      <c r="E20" s="5">
        <v>15</v>
      </c>
      <c r="F20" s="5">
        <f>9/7</f>
        <v>1.2857142857142858</v>
      </c>
    </row>
    <row r="21" spans="1:6">
      <c r="A21" s="5" t="s">
        <v>286</v>
      </c>
      <c r="B21" s="5" t="s">
        <v>292</v>
      </c>
      <c r="C21" s="5" t="s">
        <v>116</v>
      </c>
      <c r="D21" s="5">
        <v>168.3</v>
      </c>
      <c r="E21" s="5">
        <v>13.93</v>
      </c>
      <c r="F21" s="5">
        <f>5/6</f>
        <v>0.83333333333333337</v>
      </c>
    </row>
    <row r="22" spans="1:6">
      <c r="A22" s="5" t="s">
        <v>119</v>
      </c>
      <c r="B22" s="5" t="s">
        <v>115</v>
      </c>
      <c r="C22" s="5" t="s">
        <v>116</v>
      </c>
      <c r="D22" s="5">
        <v>259.2</v>
      </c>
      <c r="E22" s="5">
        <v>13.85</v>
      </c>
      <c r="F22" s="5">
        <f>15/8</f>
        <v>1.875</v>
      </c>
    </row>
    <row r="23" spans="1:6">
      <c r="A23" s="5" t="s">
        <v>123</v>
      </c>
      <c r="B23" s="5" t="s">
        <v>115</v>
      </c>
      <c r="C23" s="5" t="s">
        <v>116</v>
      </c>
      <c r="D23" s="5">
        <v>194.2</v>
      </c>
      <c r="E23" s="5">
        <v>13.1</v>
      </c>
      <c r="F23" s="5">
        <f>7/8</f>
        <v>0.875</v>
      </c>
    </row>
    <row r="24" spans="1:6">
      <c r="A24" s="5" t="s">
        <v>281</v>
      </c>
      <c r="B24" s="5" t="s">
        <v>292</v>
      </c>
      <c r="C24" s="5" t="s">
        <v>116</v>
      </c>
      <c r="D24" s="5">
        <v>195</v>
      </c>
      <c r="E24" s="5">
        <v>12.92</v>
      </c>
      <c r="F24" s="5">
        <f>12/9</f>
        <v>1.3333333333333333</v>
      </c>
    </row>
    <row r="25" spans="1:6">
      <c r="A25" s="5" t="s">
        <v>120</v>
      </c>
      <c r="B25" s="5" t="s">
        <v>115</v>
      </c>
      <c r="C25" s="5" t="s">
        <v>116</v>
      </c>
      <c r="D25" s="5">
        <v>171.7</v>
      </c>
      <c r="E25" s="5">
        <v>12.89</v>
      </c>
      <c r="F25" s="5">
        <f>4/9</f>
        <v>0.44444444444444442</v>
      </c>
    </row>
    <row r="26" spans="1:6">
      <c r="A26" s="5" t="s">
        <v>122</v>
      </c>
      <c r="B26" s="5" t="s">
        <v>115</v>
      </c>
      <c r="C26" s="5" t="s">
        <v>116</v>
      </c>
      <c r="D26" s="5">
        <v>163.30000000000001</v>
      </c>
      <c r="E26" s="5">
        <v>12.56</v>
      </c>
      <c r="F26" s="5">
        <f>7/8</f>
        <v>0.875</v>
      </c>
    </row>
    <row r="27" spans="1:6">
      <c r="A27" s="5" t="s">
        <v>290</v>
      </c>
      <c r="B27" s="5" t="s">
        <v>292</v>
      </c>
      <c r="C27" s="5" t="s">
        <v>116</v>
      </c>
      <c r="D27" s="5">
        <v>150</v>
      </c>
      <c r="E27" s="5">
        <v>12.56</v>
      </c>
      <c r="F27" s="5">
        <f>8/6</f>
        <v>1.3333333333333333</v>
      </c>
    </row>
    <row r="28" spans="1:6">
      <c r="A28" s="5" t="s">
        <v>291</v>
      </c>
      <c r="B28" s="5" t="s">
        <v>292</v>
      </c>
      <c r="C28" s="5" t="s">
        <v>116</v>
      </c>
      <c r="D28" s="5">
        <v>97.5</v>
      </c>
      <c r="E28" s="5">
        <v>12.31</v>
      </c>
      <c r="F28" s="5">
        <f>4/6</f>
        <v>0.66666666666666663</v>
      </c>
    </row>
    <row r="29" spans="1:6">
      <c r="A29" s="5" t="s">
        <v>289</v>
      </c>
      <c r="B29" s="5" t="s">
        <v>292</v>
      </c>
      <c r="C29" s="5" t="s">
        <v>116</v>
      </c>
      <c r="D29" s="5">
        <v>150.80000000000001</v>
      </c>
      <c r="E29" s="5">
        <v>11.83</v>
      </c>
      <c r="F29" s="5">
        <f>7/6</f>
        <v>1.1666666666666667</v>
      </c>
    </row>
    <row r="30" spans="1:6">
      <c r="A30" s="5" t="s">
        <v>124</v>
      </c>
      <c r="B30" s="5" t="s">
        <v>115</v>
      </c>
      <c r="C30" s="5" t="s">
        <v>116</v>
      </c>
      <c r="D30" s="5">
        <v>185.8</v>
      </c>
      <c r="E30" s="5">
        <v>11.76</v>
      </c>
      <c r="F30" s="5">
        <f>3/8</f>
        <v>0.375</v>
      </c>
    </row>
    <row r="31" spans="1:6">
      <c r="A31" s="5" t="s">
        <v>272</v>
      </c>
      <c r="B31" s="5" t="s">
        <v>277</v>
      </c>
      <c r="C31" s="5" t="s">
        <v>116</v>
      </c>
      <c r="D31" s="5">
        <v>106</v>
      </c>
      <c r="E31" s="5">
        <v>11.49</v>
      </c>
      <c r="F31" s="5">
        <v>0.7</v>
      </c>
    </row>
    <row r="32" spans="1:6">
      <c r="A32" s="5" t="s">
        <v>128</v>
      </c>
      <c r="B32" s="5" t="s">
        <v>115</v>
      </c>
      <c r="C32" s="5" t="s">
        <v>116</v>
      </c>
      <c r="D32" s="5">
        <v>160.80000000000001</v>
      </c>
      <c r="E32" s="5">
        <v>11.36</v>
      </c>
      <c r="F32" s="5">
        <v>1</v>
      </c>
    </row>
    <row r="33" spans="1:6">
      <c r="A33" s="5" t="s">
        <v>287</v>
      </c>
      <c r="B33" s="5" t="s">
        <v>292</v>
      </c>
      <c r="C33" s="5" t="s">
        <v>116</v>
      </c>
      <c r="D33" s="5">
        <v>140</v>
      </c>
      <c r="E33" s="5">
        <v>11.15</v>
      </c>
      <c r="F33" s="5">
        <f>4/6</f>
        <v>0.66666666666666663</v>
      </c>
    </row>
    <row r="34" spans="1:6">
      <c r="A34" s="5" t="s">
        <v>275</v>
      </c>
      <c r="B34" s="5" t="s">
        <v>277</v>
      </c>
      <c r="C34" s="5" t="s">
        <v>116</v>
      </c>
      <c r="D34" s="5">
        <v>131</v>
      </c>
      <c r="E34" s="5">
        <v>11.11</v>
      </c>
      <c r="F34" s="5">
        <v>1</v>
      </c>
    </row>
    <row r="35" spans="1:6">
      <c r="A35" s="5" t="s">
        <v>16</v>
      </c>
      <c r="B35" s="5" t="s">
        <v>277</v>
      </c>
      <c r="C35" s="5" t="s">
        <v>116</v>
      </c>
      <c r="D35" s="5">
        <v>118.5</v>
      </c>
      <c r="E35" s="5">
        <v>10.69</v>
      </c>
      <c r="F35" s="5">
        <v>0.4</v>
      </c>
    </row>
    <row r="36" spans="1:6">
      <c r="A36" s="5" t="s">
        <v>125</v>
      </c>
      <c r="B36" s="5" t="s">
        <v>115</v>
      </c>
      <c r="C36" s="5" t="s">
        <v>116</v>
      </c>
      <c r="D36" s="5">
        <v>75.8</v>
      </c>
      <c r="E36" s="5">
        <v>10.220000000000001</v>
      </c>
      <c r="F36" s="5">
        <f>1/7</f>
        <v>0.14285714285714285</v>
      </c>
    </row>
    <row r="37" spans="1:6">
      <c r="A37" s="5" t="s">
        <v>276</v>
      </c>
      <c r="B37" s="5" t="s">
        <v>277</v>
      </c>
      <c r="C37" s="5" t="s">
        <v>116</v>
      </c>
      <c r="D37" s="5">
        <v>101.5</v>
      </c>
      <c r="E37" s="5">
        <v>10.199999999999999</v>
      </c>
      <c r="F37" s="5">
        <v>0.6</v>
      </c>
    </row>
    <row r="38" spans="1:6">
      <c r="A38" s="5" t="s">
        <v>126</v>
      </c>
      <c r="B38" s="5" t="s">
        <v>115</v>
      </c>
      <c r="C38" s="5" t="s">
        <v>116</v>
      </c>
      <c r="D38" s="5">
        <v>52.5</v>
      </c>
      <c r="E38" s="5">
        <v>8.82</v>
      </c>
      <c r="F38" s="5">
        <v>0</v>
      </c>
    </row>
    <row r="39" spans="1:6">
      <c r="A39" s="5" t="s">
        <v>127</v>
      </c>
      <c r="B39" s="5" t="s">
        <v>115</v>
      </c>
      <c r="C39" s="5" t="s">
        <v>116</v>
      </c>
      <c r="D39" s="5">
        <v>67.5</v>
      </c>
      <c r="E39" s="5">
        <v>7.08</v>
      </c>
      <c r="F39" s="5">
        <f>2/7</f>
        <v>0.2857142857142857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/>
  </sheetViews>
  <sheetFormatPr defaultRowHeight="15"/>
  <cols>
    <col min="1" max="1" width="14" bestFit="1" customWidth="1"/>
    <col min="2" max="2" width="8.28515625" bestFit="1" customWidth="1"/>
    <col min="3" max="3" width="5.5703125" bestFit="1" customWidth="1"/>
    <col min="4" max="5" width="6" bestFit="1" customWidth="1"/>
    <col min="6" max="6" width="12" bestFit="1" customWidth="1"/>
  </cols>
  <sheetData>
    <row r="1" spans="1: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5" t="s">
        <v>205</v>
      </c>
      <c r="B2" s="5" t="s">
        <v>374</v>
      </c>
      <c r="C2" s="5" t="s">
        <v>375</v>
      </c>
      <c r="D2" s="5">
        <v>551.4</v>
      </c>
      <c r="E2" s="5">
        <v>24.72</v>
      </c>
      <c r="F2" s="5">
        <f>58/7</f>
        <v>8.2857142857142865</v>
      </c>
    </row>
    <row r="3" spans="1:6">
      <c r="A3" s="5" t="s">
        <v>380</v>
      </c>
      <c r="B3" s="5" t="s">
        <v>374</v>
      </c>
      <c r="C3" s="5" t="s">
        <v>375</v>
      </c>
      <c r="D3" s="5">
        <v>363.3</v>
      </c>
      <c r="E3" s="5">
        <v>20.7</v>
      </c>
      <c r="F3" s="5">
        <f>24/7</f>
        <v>3.4285714285714284</v>
      </c>
    </row>
    <row r="4" spans="1:6">
      <c r="A4" s="5" t="s">
        <v>376</v>
      </c>
      <c r="B4" s="5" t="s">
        <v>374</v>
      </c>
      <c r="C4" s="5" t="s">
        <v>375</v>
      </c>
      <c r="D4" s="5">
        <v>444.3</v>
      </c>
      <c r="E4" s="5">
        <v>20.66</v>
      </c>
      <c r="F4" s="5">
        <f>40/7</f>
        <v>5.7142857142857144</v>
      </c>
    </row>
    <row r="5" spans="1:6">
      <c r="A5" s="5" t="s">
        <v>379</v>
      </c>
      <c r="B5" s="5" t="s">
        <v>374</v>
      </c>
      <c r="C5" s="5" t="s">
        <v>375</v>
      </c>
      <c r="D5" s="5">
        <v>372.9</v>
      </c>
      <c r="E5" s="5">
        <v>19.54</v>
      </c>
      <c r="F5" s="5">
        <f>25/7</f>
        <v>3.5714285714285716</v>
      </c>
    </row>
    <row r="6" spans="1:6">
      <c r="A6" s="5" t="s">
        <v>384</v>
      </c>
      <c r="B6" s="5" t="s">
        <v>374</v>
      </c>
      <c r="C6" s="5" t="s">
        <v>375</v>
      </c>
      <c r="D6" s="5">
        <v>400</v>
      </c>
      <c r="E6" s="5">
        <v>19.02</v>
      </c>
      <c r="F6" s="5">
        <f>20/7</f>
        <v>2.8571428571428572</v>
      </c>
    </row>
    <row r="7" spans="1:6">
      <c r="A7" s="5" t="s">
        <v>378</v>
      </c>
      <c r="B7" s="5" t="s">
        <v>374</v>
      </c>
      <c r="C7" s="5" t="s">
        <v>375</v>
      </c>
      <c r="D7" s="5">
        <v>317.5</v>
      </c>
      <c r="E7" s="5">
        <v>19.02</v>
      </c>
      <c r="F7" s="5">
        <f>20/7</f>
        <v>2.8571428571428572</v>
      </c>
    </row>
    <row r="8" spans="1:6">
      <c r="A8" s="5" t="s">
        <v>211</v>
      </c>
      <c r="B8" s="5" t="s">
        <v>374</v>
      </c>
      <c r="C8" s="5" t="s">
        <v>375</v>
      </c>
      <c r="D8" s="5">
        <v>362.9</v>
      </c>
      <c r="E8" s="5">
        <v>18.98</v>
      </c>
      <c r="F8" s="5">
        <f>12/7</f>
        <v>1.7142857142857142</v>
      </c>
    </row>
    <row r="9" spans="1:6">
      <c r="A9" s="5" t="s">
        <v>381</v>
      </c>
      <c r="B9" s="5" t="s">
        <v>374</v>
      </c>
      <c r="C9" s="5" t="s">
        <v>375</v>
      </c>
      <c r="D9" s="5">
        <v>340</v>
      </c>
      <c r="E9" s="5">
        <v>18.350000000000001</v>
      </c>
      <c r="F9" s="5">
        <f>19/7</f>
        <v>2.7142857142857144</v>
      </c>
    </row>
    <row r="10" spans="1:6">
      <c r="A10" s="5" t="s">
        <v>209</v>
      </c>
      <c r="B10" s="5" t="s">
        <v>374</v>
      </c>
      <c r="C10" s="5" t="s">
        <v>375</v>
      </c>
      <c r="D10" s="5">
        <v>320</v>
      </c>
      <c r="E10" s="5">
        <v>16.899999999999999</v>
      </c>
      <c r="F10" s="5">
        <f>16/7</f>
        <v>2.2857142857142856</v>
      </c>
    </row>
    <row r="11" spans="1:6">
      <c r="A11" s="5" t="s">
        <v>377</v>
      </c>
      <c r="B11" s="5" t="s">
        <v>374</v>
      </c>
      <c r="C11" s="5" t="s">
        <v>375</v>
      </c>
      <c r="D11" s="5">
        <v>310</v>
      </c>
      <c r="E11" s="5">
        <v>16.5</v>
      </c>
      <c r="F11" s="5">
        <f>23/7</f>
        <v>3.2857142857142856</v>
      </c>
    </row>
    <row r="12" spans="1:6">
      <c r="A12" s="5" t="s">
        <v>217</v>
      </c>
      <c r="B12" s="5" t="s">
        <v>374</v>
      </c>
      <c r="C12" s="5" t="s">
        <v>375</v>
      </c>
      <c r="D12" s="5">
        <v>275.7</v>
      </c>
      <c r="E12" s="5">
        <v>16.22</v>
      </c>
      <c r="F12" s="5">
        <f>18/7</f>
        <v>2.5714285714285716</v>
      </c>
    </row>
    <row r="13" spans="1:6">
      <c r="A13" s="5" t="s">
        <v>210</v>
      </c>
      <c r="B13" s="5" t="s">
        <v>374</v>
      </c>
      <c r="C13" s="5" t="s">
        <v>375</v>
      </c>
      <c r="D13" s="5">
        <v>296.39999999999998</v>
      </c>
      <c r="E13" s="5">
        <v>15.49</v>
      </c>
      <c r="F13" s="5">
        <f>20/7</f>
        <v>2.8571428571428572</v>
      </c>
    </row>
    <row r="14" spans="1:6">
      <c r="A14" s="5" t="s">
        <v>390</v>
      </c>
      <c r="B14" s="5" t="s">
        <v>374</v>
      </c>
      <c r="C14" s="5" t="s">
        <v>375</v>
      </c>
      <c r="D14" s="5">
        <v>232.1</v>
      </c>
      <c r="E14" s="5">
        <v>14.1</v>
      </c>
      <c r="F14" s="5">
        <f>9/7</f>
        <v>1.2857142857142858</v>
      </c>
    </row>
    <row r="15" spans="1:6">
      <c r="A15" s="5" t="s">
        <v>382</v>
      </c>
      <c r="B15" s="5" t="s">
        <v>374</v>
      </c>
      <c r="C15" s="5" t="s">
        <v>375</v>
      </c>
      <c r="D15" s="5">
        <v>237.1</v>
      </c>
      <c r="E15" s="5">
        <v>13.77</v>
      </c>
      <c r="F15" s="5">
        <f>18/7</f>
        <v>2.5714285714285716</v>
      </c>
    </row>
    <row r="16" spans="1:6">
      <c r="A16" s="5" t="s">
        <v>385</v>
      </c>
      <c r="B16" s="5" t="s">
        <v>374</v>
      </c>
      <c r="C16" s="5" t="s">
        <v>375</v>
      </c>
      <c r="D16" s="5">
        <v>238.6</v>
      </c>
      <c r="E16" s="5">
        <v>12.99</v>
      </c>
      <c r="F16" s="5">
        <f>13/7</f>
        <v>1.8571428571428572</v>
      </c>
    </row>
    <row r="17" spans="1:6">
      <c r="A17" s="5" t="s">
        <v>230</v>
      </c>
      <c r="B17" s="5" t="s">
        <v>374</v>
      </c>
      <c r="C17" s="5" t="s">
        <v>375</v>
      </c>
      <c r="D17" s="5">
        <v>199.3</v>
      </c>
      <c r="E17" s="5">
        <v>12.95</v>
      </c>
      <c r="F17" s="5">
        <f>8/7</f>
        <v>1.1428571428571428</v>
      </c>
    </row>
    <row r="18" spans="1:6">
      <c r="A18" s="5" t="s">
        <v>392</v>
      </c>
      <c r="B18" s="5" t="s">
        <v>374</v>
      </c>
      <c r="C18" s="5" t="s">
        <v>375</v>
      </c>
      <c r="D18" s="5">
        <v>220</v>
      </c>
      <c r="E18" s="5">
        <v>12.43</v>
      </c>
      <c r="F18" s="5">
        <f>4/7</f>
        <v>0.5714285714285714</v>
      </c>
    </row>
    <row r="19" spans="1:6">
      <c r="A19" s="5" t="s">
        <v>383</v>
      </c>
      <c r="B19" s="5" t="s">
        <v>374</v>
      </c>
      <c r="C19" s="5" t="s">
        <v>375</v>
      </c>
      <c r="D19" s="5">
        <v>186.4</v>
      </c>
      <c r="E19" s="5">
        <v>11.48</v>
      </c>
      <c r="F19" s="5">
        <v>1</v>
      </c>
    </row>
    <row r="20" spans="1:6">
      <c r="A20" s="5" t="s">
        <v>394</v>
      </c>
      <c r="B20" s="5" t="s">
        <v>374</v>
      </c>
      <c r="C20" s="5" t="s">
        <v>375</v>
      </c>
      <c r="D20" s="5">
        <v>154.30000000000001</v>
      </c>
      <c r="E20" s="5">
        <v>10.96</v>
      </c>
      <c r="F20" s="5">
        <f>4/7</f>
        <v>0.5714285714285714</v>
      </c>
    </row>
    <row r="21" spans="1:6">
      <c r="A21" s="5" t="s">
        <v>391</v>
      </c>
      <c r="B21" s="5" t="s">
        <v>374</v>
      </c>
      <c r="C21" s="5" t="s">
        <v>375</v>
      </c>
      <c r="D21" s="5">
        <v>112.5</v>
      </c>
      <c r="E21" s="5">
        <v>10.91</v>
      </c>
      <c r="F21" s="5">
        <f>2/7</f>
        <v>0.2857142857142857</v>
      </c>
    </row>
    <row r="22" spans="1:6">
      <c r="A22" s="5" t="s">
        <v>386</v>
      </c>
      <c r="B22" s="5" t="s">
        <v>374</v>
      </c>
      <c r="C22" s="5" t="s">
        <v>375</v>
      </c>
      <c r="D22" s="5">
        <v>182.1</v>
      </c>
      <c r="E22" s="5">
        <v>10.48</v>
      </c>
      <c r="F22" s="5">
        <v>1</v>
      </c>
    </row>
    <row r="23" spans="1:6">
      <c r="A23" s="5" t="s">
        <v>393</v>
      </c>
      <c r="B23" s="5" t="s">
        <v>374</v>
      </c>
      <c r="C23" s="5" t="s">
        <v>375</v>
      </c>
      <c r="D23" s="5">
        <v>158.6</v>
      </c>
      <c r="E23" s="5">
        <v>10.45</v>
      </c>
      <c r="F23" s="5">
        <f>6/7</f>
        <v>0.8571428571428571</v>
      </c>
    </row>
    <row r="24" spans="1:6">
      <c r="A24" s="5" t="s">
        <v>387</v>
      </c>
      <c r="B24" s="5" t="s">
        <v>374</v>
      </c>
      <c r="C24" s="5" t="s">
        <v>375</v>
      </c>
      <c r="D24" s="5">
        <v>184.3</v>
      </c>
      <c r="E24" s="5">
        <v>9.6999999999999993</v>
      </c>
      <c r="F24" s="5">
        <v>1</v>
      </c>
    </row>
    <row r="25" spans="1:6">
      <c r="A25" s="5" t="s">
        <v>388</v>
      </c>
      <c r="B25" s="5" t="s">
        <v>374</v>
      </c>
      <c r="C25" s="5" t="s">
        <v>375</v>
      </c>
      <c r="D25" s="5">
        <v>126.4</v>
      </c>
      <c r="E25" s="5">
        <v>9.57</v>
      </c>
      <c r="F25" s="5">
        <f>4/7</f>
        <v>0.5714285714285714</v>
      </c>
    </row>
    <row r="26" spans="1:6">
      <c r="A26" s="5" t="s">
        <v>395</v>
      </c>
      <c r="B26" s="5" t="s">
        <v>374</v>
      </c>
      <c r="C26" s="5" t="s">
        <v>375</v>
      </c>
      <c r="D26" s="5">
        <v>122.9</v>
      </c>
      <c r="E26" s="5">
        <v>9.56</v>
      </c>
      <c r="F26" s="5">
        <f>4/7</f>
        <v>0.5714285714285714</v>
      </c>
    </row>
    <row r="27" spans="1:6">
      <c r="A27" s="5" t="s">
        <v>216</v>
      </c>
      <c r="B27" s="5" t="s">
        <v>374</v>
      </c>
      <c r="C27" s="5" t="s">
        <v>375</v>
      </c>
      <c r="D27" s="5">
        <v>101.7</v>
      </c>
      <c r="E27" s="5">
        <v>9.43</v>
      </c>
      <c r="F27" s="5">
        <f>5/7</f>
        <v>0.7142857142857143</v>
      </c>
    </row>
    <row r="28" spans="1:6">
      <c r="A28" s="5" t="s">
        <v>231</v>
      </c>
      <c r="B28" s="5" t="s">
        <v>374</v>
      </c>
      <c r="C28" s="5" t="s">
        <v>375</v>
      </c>
      <c r="D28" s="5">
        <v>125.7</v>
      </c>
      <c r="E28" s="5">
        <v>9.35</v>
      </c>
      <c r="F28" s="5">
        <f>3/7</f>
        <v>0.42857142857142855</v>
      </c>
    </row>
    <row r="29" spans="1:6">
      <c r="A29" s="5" t="s">
        <v>222</v>
      </c>
      <c r="B29" s="5" t="s">
        <v>374</v>
      </c>
      <c r="C29" s="5" t="s">
        <v>375</v>
      </c>
      <c r="D29" s="5">
        <v>100.7</v>
      </c>
      <c r="E29" s="5">
        <v>9.32</v>
      </c>
      <c r="F29" s="5">
        <f>3/7</f>
        <v>0.42857142857142855</v>
      </c>
    </row>
    <row r="30" spans="1:6">
      <c r="A30" s="5" t="s">
        <v>389</v>
      </c>
      <c r="B30" s="5" t="s">
        <v>374</v>
      </c>
      <c r="C30" s="5" t="s">
        <v>375</v>
      </c>
      <c r="D30" s="5">
        <v>95.7</v>
      </c>
      <c r="E30" s="5">
        <v>8.4600000000000009</v>
      </c>
      <c r="F30" s="5">
        <f>4/7</f>
        <v>0.5714285714285714</v>
      </c>
    </row>
    <row r="31" spans="1:6">
      <c r="A31" s="5" t="s">
        <v>398</v>
      </c>
      <c r="B31" s="5" t="s">
        <v>374</v>
      </c>
      <c r="C31" s="5" t="s">
        <v>375</v>
      </c>
      <c r="D31" s="5">
        <v>53.6</v>
      </c>
      <c r="E31" s="5">
        <v>7.73</v>
      </c>
      <c r="F31" s="5">
        <f>2/7</f>
        <v>0.2857142857142857</v>
      </c>
    </row>
    <row r="32" spans="1:6">
      <c r="A32" s="5" t="s">
        <v>396</v>
      </c>
      <c r="B32" s="5" t="s">
        <v>374</v>
      </c>
      <c r="C32" s="5" t="s">
        <v>375</v>
      </c>
      <c r="D32" s="5">
        <v>77.900000000000006</v>
      </c>
      <c r="E32" s="5">
        <v>7.21</v>
      </c>
      <c r="F32" s="5">
        <f>2/7</f>
        <v>0.2857142857142857</v>
      </c>
    </row>
    <row r="33" spans="1:6">
      <c r="A33" s="5" t="s">
        <v>397</v>
      </c>
      <c r="B33" s="5" t="s">
        <v>374</v>
      </c>
      <c r="C33" s="5" t="s">
        <v>375</v>
      </c>
      <c r="D33" s="5">
        <v>98.6</v>
      </c>
      <c r="E33" s="5">
        <v>6.16</v>
      </c>
      <c r="F33" s="5">
        <f>3/7</f>
        <v>0.42857142857142855</v>
      </c>
    </row>
    <row r="34" spans="1:6">
      <c r="A34" s="5" t="s">
        <v>401</v>
      </c>
      <c r="B34" s="5" t="s">
        <v>374</v>
      </c>
      <c r="C34" s="5" t="s">
        <v>375</v>
      </c>
      <c r="D34" s="5">
        <v>43</v>
      </c>
      <c r="E34" s="5">
        <v>6</v>
      </c>
      <c r="F34" s="5">
        <v>0</v>
      </c>
    </row>
    <row r="35" spans="1:6">
      <c r="A35" s="5" t="s">
        <v>240</v>
      </c>
      <c r="B35" s="5" t="s">
        <v>374</v>
      </c>
      <c r="C35" s="5" t="s">
        <v>375</v>
      </c>
      <c r="D35" s="5">
        <v>82.9</v>
      </c>
      <c r="E35" s="5">
        <v>5.66</v>
      </c>
      <c r="F35" s="5">
        <f>2/7</f>
        <v>0.2857142857142857</v>
      </c>
    </row>
    <row r="36" spans="1:6">
      <c r="A36" s="5" t="s">
        <v>399</v>
      </c>
      <c r="B36" s="5" t="s">
        <v>374</v>
      </c>
      <c r="C36" s="5" t="s">
        <v>375</v>
      </c>
      <c r="D36" s="5">
        <v>62.9</v>
      </c>
      <c r="E36" s="5">
        <v>5.33</v>
      </c>
      <c r="F36" s="5">
        <f>1/7</f>
        <v>0.14285714285714285</v>
      </c>
    </row>
    <row r="37" spans="1:6">
      <c r="A37" s="5" t="s">
        <v>221</v>
      </c>
      <c r="B37" s="5" t="s">
        <v>374</v>
      </c>
      <c r="C37" s="5" t="s">
        <v>375</v>
      </c>
      <c r="D37" s="5">
        <v>72.900000000000006</v>
      </c>
      <c r="E37" s="5">
        <v>5.14</v>
      </c>
      <c r="F37" s="5">
        <f>3/7</f>
        <v>0.42857142857142855</v>
      </c>
    </row>
    <row r="38" spans="1:6">
      <c r="A38" s="5" t="s">
        <v>400</v>
      </c>
      <c r="B38" s="5" t="s">
        <v>374</v>
      </c>
      <c r="C38" s="5" t="s">
        <v>375</v>
      </c>
      <c r="D38" s="5">
        <v>46.4</v>
      </c>
      <c r="E38" s="5">
        <v>4.57</v>
      </c>
      <c r="F38" s="5">
        <f>1/7</f>
        <v>0.14285714285714285</v>
      </c>
    </row>
    <row r="39" spans="1:6">
      <c r="A39" s="5" t="s">
        <v>404</v>
      </c>
      <c r="B39" s="5" t="s">
        <v>374</v>
      </c>
      <c r="C39" s="5" t="s">
        <v>375</v>
      </c>
      <c r="D39" s="5">
        <v>33.6</v>
      </c>
      <c r="E39" s="5">
        <v>4.5</v>
      </c>
      <c r="F39" s="5">
        <f>1/7</f>
        <v>0.14285714285714285</v>
      </c>
    </row>
    <row r="40" spans="1:6">
      <c r="A40" s="5" t="s">
        <v>403</v>
      </c>
      <c r="B40" s="5" t="s">
        <v>374</v>
      </c>
      <c r="C40" s="5" t="s">
        <v>375</v>
      </c>
      <c r="D40" s="5">
        <v>37</v>
      </c>
      <c r="E40" s="5">
        <v>3.33</v>
      </c>
      <c r="F40" s="5">
        <v>0</v>
      </c>
    </row>
    <row r="41" spans="1:6">
      <c r="A41" s="5" t="s">
        <v>402</v>
      </c>
      <c r="B41" s="5" t="s">
        <v>374</v>
      </c>
      <c r="C41" s="5" t="s">
        <v>375</v>
      </c>
      <c r="D41" s="5">
        <v>41.4</v>
      </c>
      <c r="E41" s="5">
        <v>2.5</v>
      </c>
      <c r="F41" s="5">
        <f>2/7</f>
        <v>0.2857142857142857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All stats</vt:lpstr>
      <vt:lpstr>All sets</vt:lpstr>
      <vt:lpstr>BDAT</vt:lpstr>
      <vt:lpstr>FKT</vt:lpstr>
      <vt:lpstr>HT22</vt:lpstr>
      <vt:lpstr>IS103A</vt:lpstr>
      <vt:lpstr>IS107</vt:lpstr>
      <vt:lpstr>IS108A</vt:lpstr>
      <vt:lpstr>IS109</vt:lpstr>
      <vt:lpstr>IS110A</vt:lpstr>
      <vt:lpstr>MN Novice</vt:lpstr>
      <vt:lpstr>OLEFIN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Morlan</dc:creator>
  <cp:lastModifiedBy>Fred Morlan</cp:lastModifiedBy>
  <dcterms:created xsi:type="dcterms:W3CDTF">2011-10-04T13:50:09Z</dcterms:created>
  <dcterms:modified xsi:type="dcterms:W3CDTF">2011-11-02T03:57:46Z</dcterms:modified>
</cp:coreProperties>
</file>